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1075" windowHeight="10305"/>
  </bookViews>
  <sheets>
    <sheet name="Nova" sheetId="19" r:id="rId1"/>
  </sheets>
  <calcPr calcId="145621"/>
</workbook>
</file>

<file path=xl/calcChain.xml><?xml version="1.0" encoding="utf-8"?>
<calcChain xmlns="http://schemas.openxmlformats.org/spreadsheetml/2006/main">
  <c r="C97" i="19" l="1"/>
  <c r="C95" i="19"/>
  <c r="C45" i="19" l="1"/>
  <c r="C32" i="19" l="1"/>
  <c r="G164" i="19" l="1"/>
  <c r="C108" i="19" l="1"/>
  <c r="C107" i="19"/>
  <c r="C106" i="19"/>
  <c r="C105" i="19"/>
  <c r="C104" i="19"/>
  <c r="C99" i="19"/>
  <c r="C96" i="19"/>
  <c r="C82" i="19" l="1"/>
  <c r="C44" i="19"/>
  <c r="C40" i="19" l="1"/>
  <c r="C142" i="19"/>
  <c r="C141" i="19"/>
  <c r="C110" i="19"/>
  <c r="C75" i="19"/>
  <c r="C58" i="19"/>
  <c r="C50" i="19"/>
  <c r="C151" i="19" s="1"/>
  <c r="D95" i="19" l="1"/>
  <c r="C98" i="19"/>
  <c r="C100" i="19" s="1"/>
  <c r="C119" i="19" s="1"/>
  <c r="D119" i="19" s="1"/>
  <c r="C83" i="19"/>
  <c r="C84" i="19" s="1"/>
  <c r="C117" i="19" s="1"/>
  <c r="D117" i="19" s="1"/>
  <c r="C89" i="19"/>
  <c r="C150" i="19"/>
  <c r="D107" i="19"/>
  <c r="D74" i="19"/>
  <c r="D70" i="19"/>
  <c r="D121" i="19"/>
  <c r="D106" i="19"/>
  <c r="D81" i="19"/>
  <c r="D82" i="19" s="1"/>
  <c r="D73" i="19"/>
  <c r="D69" i="19"/>
  <c r="D109" i="19"/>
  <c r="D105" i="19"/>
  <c r="D72" i="19"/>
  <c r="D68" i="19"/>
  <c r="D108" i="19"/>
  <c r="D104" i="19"/>
  <c r="D97" i="19" s="1"/>
  <c r="D99" i="19"/>
  <c r="D96" i="19"/>
  <c r="D88" i="19"/>
  <c r="D71" i="19"/>
  <c r="D67" i="19"/>
  <c r="C111" i="19"/>
  <c r="D111" i="19" s="1"/>
  <c r="C116" i="19"/>
  <c r="D94" i="19" l="1"/>
  <c r="D83" i="19"/>
  <c r="D84" i="19" s="1"/>
  <c r="D98" i="19"/>
  <c r="D100" i="19" s="1"/>
  <c r="C112" i="19"/>
  <c r="C120" i="19" s="1"/>
  <c r="D120" i="19" s="1"/>
  <c r="C90" i="19"/>
  <c r="C118" i="19" s="1"/>
  <c r="D118" i="19" s="1"/>
  <c r="D89" i="19"/>
  <c r="D90" i="19" s="1"/>
  <c r="D116" i="19"/>
  <c r="D75" i="19"/>
  <c r="D110" i="19"/>
  <c r="D112" i="19" s="1"/>
  <c r="D122" i="19" l="1"/>
  <c r="C122" i="19"/>
  <c r="C153" i="19" l="1"/>
  <c r="D128" i="19" s="1"/>
  <c r="C154" i="19" l="1"/>
  <c r="D129" i="19" l="1"/>
  <c r="D140" i="19" s="1"/>
  <c r="D141" i="19" s="1"/>
  <c r="D132" i="19" l="1"/>
  <c r="D133" i="19"/>
  <c r="D134" i="19" l="1"/>
  <c r="D142" i="19" s="1"/>
  <c r="C155" i="19" s="1"/>
  <c r="C156" i="19" s="1"/>
  <c r="C172" i="19" s="1"/>
  <c r="C164" i="19" l="1"/>
  <c r="E164" i="19" s="1"/>
  <c r="H164" i="19" s="1"/>
  <c r="C173" i="19" s="1"/>
  <c r="C174" i="19" s="1"/>
</calcChain>
</file>

<file path=xl/comments1.xml><?xml version="1.0" encoding="utf-8"?>
<comments xmlns="http://schemas.openxmlformats.org/spreadsheetml/2006/main">
  <authors>
    <author>Eliezer Gentil de Souza</author>
  </authors>
  <commentList>
    <comment ref="C44" authorId="0">
      <text>
        <r>
          <rPr>
            <b/>
            <sz val="9"/>
            <color indexed="81"/>
            <rFont val="Tahoma"/>
            <family val="2"/>
          </rPr>
          <t xml:space="preserve">= R$ 2,70 x 2 x 20,8363 (dias) - (6% x salário-base x proporção de dias trabalhados no mês - 20,8363/30,4375).
*O desconto de 6% tem que ser proporcional aos dias trabalhados (JURISPRUDÊNCIA - TCU (Acórdão 282/2009 – 1ª Câmara).
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=(11*20,8363)-10%</t>
        </r>
      </text>
    </comment>
    <comment ref="C94" authorId="0">
      <text>
        <r>
          <rPr>
            <b/>
            <sz val="9"/>
            <color indexed="81"/>
            <rFont val="Tahoma"/>
            <family val="2"/>
          </rPr>
          <t>Estudos CNJ - Resolução 98/2009
((1/12)*0,05)*100=0,42%</t>
        </r>
      </text>
    </comment>
    <comment ref="D94" authorId="0">
      <text>
        <r>
          <rPr>
            <b/>
            <sz val="9"/>
            <color indexed="81"/>
            <rFont val="Tahoma"/>
            <charset val="1"/>
          </rPr>
          <t>Assim: soma-se o valor da remuneração + o valor do 13.º + o valor do Adicional de férias e multiplica pelo percentual 0,42%</t>
        </r>
      </text>
    </comment>
    <comment ref="C97" authorId="0">
      <text>
        <r>
          <rPr>
            <b/>
            <sz val="9"/>
            <color indexed="81"/>
            <rFont val="Tahoma"/>
            <family val="2"/>
          </rPr>
          <t>Zerar no 2.º ano</t>
        </r>
        <r>
          <rPr>
            <sz val="9"/>
            <color indexed="81"/>
            <rFont val="Tahoma"/>
            <family val="2"/>
          </rPr>
          <t xml:space="preserve">
=(1/30/12)*7</t>
        </r>
      </text>
    </comment>
    <comment ref="D97" authorId="0">
      <text>
        <r>
          <rPr>
            <b/>
            <sz val="9"/>
            <color indexed="81"/>
            <rFont val="Tahoma"/>
            <charset val="1"/>
          </rPr>
          <t>Assim: soma-se o valor da remuneração + o valor do 13.º + o valor do Adicional de férias + o valor dos benefícios mensais e diários e multiplica pelo percentual 1,94%</t>
        </r>
      </text>
    </comment>
    <comment ref="C105" authorId="0">
      <text>
        <r>
          <rPr>
            <b/>
            <sz val="9"/>
            <color indexed="81"/>
            <rFont val="Tahoma"/>
            <family val="2"/>
          </rPr>
          <t>Acórdão TCU 1753/2008-Plenário;
Estudos CNJ - Resolução 98/2009</t>
        </r>
      </text>
    </comment>
    <comment ref="C106" authorId="0">
      <text>
        <r>
          <rPr>
            <b/>
            <sz val="9"/>
            <color indexed="81"/>
            <rFont val="Tahoma"/>
            <family val="2"/>
          </rPr>
          <t>Estudos CNJ - Resolução 98/2009</t>
        </r>
      </text>
    </comment>
    <comment ref="C107" authorId="0">
      <text>
        <r>
          <rPr>
            <b/>
            <sz val="9"/>
            <color indexed="81"/>
            <rFont val="Tahoma"/>
            <family val="2"/>
          </rPr>
          <t>=(1/30/12)*2,96</t>
        </r>
      </text>
    </comment>
    <comment ref="C108" authorId="0">
      <text>
        <r>
          <rPr>
            <b/>
            <sz val="8"/>
            <color indexed="81"/>
            <rFont val="Tahoma"/>
            <family val="2"/>
          </rPr>
          <t>Estudos CNJ - Resolução 98/2009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8" authorId="0">
      <text>
        <r>
          <rPr>
            <b/>
            <sz val="9"/>
            <color indexed="81"/>
            <rFont val="Tahoma"/>
            <charset val="1"/>
          </rPr>
          <t>Média utilizada pelo MPOG</t>
        </r>
      </text>
    </comment>
    <comment ref="C129" authorId="0">
      <text>
        <r>
          <rPr>
            <b/>
            <sz val="9"/>
            <color indexed="81"/>
            <rFont val="Tahoma"/>
            <family val="2"/>
          </rPr>
          <t>Média utilizada pelo MPOG</t>
        </r>
      </text>
    </comment>
  </commentList>
</comments>
</file>

<file path=xl/sharedStrings.xml><?xml version="1.0" encoding="utf-8"?>
<sst xmlns="http://schemas.openxmlformats.org/spreadsheetml/2006/main" count="265" uniqueCount="180">
  <si>
    <t>ANEXO III-A -  PORTARIA Nº 6 , DE 23 DE DEZEMBRO DE 2013</t>
  </si>
  <si>
    <t>PLANILHA DE CUSTOS E FORMAÇÃO DE PREÇOS - SR/DPF/MT - COM PERICULOSIDADE</t>
  </si>
  <si>
    <t>SECRETÁRIA</t>
  </si>
  <si>
    <t>Discriminação dos Serviços (dados referentes à contratação)</t>
  </si>
  <si>
    <t>A</t>
  </si>
  <si>
    <t>Data da apresentação da proposta (dia/mês/ano)</t>
  </si>
  <si>
    <t>___/____/2015</t>
  </si>
  <si>
    <t>B</t>
  </si>
  <si>
    <t>Município / UF</t>
  </si>
  <si>
    <t>C</t>
  </si>
  <si>
    <t>Ano Acordo, Convenção ou Sentença Normativa em Dissídio Coletivo</t>
  </si>
  <si>
    <t>SEAC/MT-2015</t>
  </si>
  <si>
    <t>D</t>
  </si>
  <si>
    <t>Nº de meses de execução contratual</t>
  </si>
  <si>
    <t>Tipo de Serviço</t>
  </si>
  <si>
    <t>Unidade de Medida</t>
  </si>
  <si>
    <t>Qte. total a contratar</t>
  </si>
  <si>
    <t>SECRETARIADO</t>
  </si>
  <si>
    <t>Posto</t>
  </si>
  <si>
    <t>Anexo III - A</t>
  </si>
  <si>
    <t xml:space="preserve"> Mão-de-obra vinculada à execução contratual</t>
  </si>
  <si>
    <t>Dados complementares para composição dos custos referente à mão-de-obra</t>
  </si>
  <si>
    <t xml:space="preserve">Tipo de serviço (mesmo serviço com características distintas) </t>
  </si>
  <si>
    <t>Categoria Profissional (vinculada à execução contratual)</t>
  </si>
  <si>
    <t>SECRETÁRIA - CBO 2523-05</t>
  </si>
  <si>
    <t>Data base da categoria (dia / mês / ano)</t>
  </si>
  <si>
    <t>Módulo 1: COMPOSIÇÃO DA REMUNERAÇÃO</t>
  </si>
  <si>
    <t>Composição da Remuneração</t>
  </si>
  <si>
    <t>Valor (R$)</t>
  </si>
  <si>
    <t xml:space="preserve">Salário Base </t>
  </si>
  <si>
    <t>Adicional de insalubridade</t>
  </si>
  <si>
    <t xml:space="preserve">Adicional noturno </t>
  </si>
  <si>
    <t>E</t>
  </si>
  <si>
    <t>Hora notura adicional</t>
  </si>
  <si>
    <t>F</t>
  </si>
  <si>
    <t>Adicional de Hora Extra</t>
  </si>
  <si>
    <t>G</t>
  </si>
  <si>
    <t>Intervalo intrajornada</t>
  </si>
  <si>
    <t>H</t>
  </si>
  <si>
    <t>I</t>
  </si>
  <si>
    <t>Total da Remuneração</t>
  </si>
  <si>
    <t>Módulo 2: BENEFÍCIOS MENSAIS E DIÁRIOS</t>
  </si>
  <si>
    <t>Benefícios Mensais e Diários</t>
  </si>
  <si>
    <t>Assistência médica e familiar</t>
  </si>
  <si>
    <t>Auxílio creche</t>
  </si>
  <si>
    <t xml:space="preserve">Seguro de vida, invalidez e funeral </t>
  </si>
  <si>
    <t>Total dos Benefícios Mensais e Diários</t>
  </si>
  <si>
    <t>Total de Benefícios mensais e diários</t>
  </si>
  <si>
    <t>Módulo 3: INSUMOS DIVERSOS</t>
  </si>
  <si>
    <t xml:space="preserve">Insumos Diversos </t>
  </si>
  <si>
    <t>Uniformes</t>
  </si>
  <si>
    <t xml:space="preserve">Materiais </t>
  </si>
  <si>
    <t>Equipamentos</t>
  </si>
  <si>
    <t>Outros</t>
  </si>
  <si>
    <t>Total de Insumos diversos</t>
  </si>
  <si>
    <t>Módulo 4: ENCARGOS SOCIAIS E TRABALHISTAS</t>
  </si>
  <si>
    <t>4.1</t>
  </si>
  <si>
    <t>Encargos previdenciários, FGTS e outras contribuições</t>
  </si>
  <si>
    <t>%</t>
  </si>
  <si>
    <t>INSS (Inciso I do art. 22 da Lei 8.212/1991)</t>
  </si>
  <si>
    <t>SESI ou SESC (art. 30 da Lei 8.036/1990 e art. 1º da Lei 8.154/1990)</t>
  </si>
  <si>
    <t>SENAI ou SENAC (Decreto-Lei 2.318/1986)</t>
  </si>
  <si>
    <t>INCRA (Decreto-Lei 1.146/1970)</t>
  </si>
  <si>
    <t>Salário Educação (Inciso I do art. 3º do Decreto 87.043/1982)</t>
  </si>
  <si>
    <t>FGTS (Art. 15 da Lei 8.036/1990)</t>
  </si>
  <si>
    <t>SEBRAE (art. 8º da Lei 8.029/1990)</t>
  </si>
  <si>
    <t>Total do Submósulo 4.1</t>
  </si>
  <si>
    <t>Nota (1) - Os percentuais dos encargos previdenciários e FGTS são aqueles estabelecidos pela legislação vigente</t>
  </si>
  <si>
    <t>Nota (2) - Percentuais incidentes sobre a remuneração.</t>
  </si>
  <si>
    <t>4.2</t>
  </si>
  <si>
    <t>Subtotal</t>
  </si>
  <si>
    <t>Incidência dos encargos previstos no Submódulo 4.1 sobre 13º (décimo terceiro) Salário</t>
  </si>
  <si>
    <t>Total do Submódulo 4.2</t>
  </si>
  <si>
    <t>TOTAL</t>
  </si>
  <si>
    <t>Submódulo 4.3: Afastamento Maternidade</t>
  </si>
  <si>
    <t>4.3</t>
  </si>
  <si>
    <t>Afastamento Maternidade</t>
  </si>
  <si>
    <t>Incidência do submódulo 4.1 sobre afastamento maternidade</t>
  </si>
  <si>
    <t>Total do Submódulo 4.3</t>
  </si>
  <si>
    <t>Submódulo 4.4: Provisão para Rescisão</t>
  </si>
  <si>
    <t>4.4</t>
  </si>
  <si>
    <t>Provisão para Rescisão</t>
  </si>
  <si>
    <t>Aviso prévio indenizado (arts. 477, 487 a 491 da CLT)</t>
  </si>
  <si>
    <t>Incidência do FGTS sobre aviso prévio indenizado (Acórdão TCU 2.217/2010-Plenário)</t>
  </si>
  <si>
    <t xml:space="preserve">Aviso prévio trabalhado </t>
  </si>
  <si>
    <t>Incidência do submódulo 4.1 sobre aviso prévio trabalhado</t>
  </si>
  <si>
    <t>Total do Submódulo 4.4</t>
  </si>
  <si>
    <t>Submódulo 4.5: Custo de Reposição do Profissional Ausente</t>
  </si>
  <si>
    <t>4.5</t>
  </si>
  <si>
    <t>Composição do Custo de Reposição do Profissional Ausente</t>
  </si>
  <si>
    <t>Ausência por doença (Inciso III do art. 131, Inciso I do Art. 201 e Art. 476; Lei 8.213/1991)</t>
  </si>
  <si>
    <t>Licença paternidade (Inciso XVII do art. 7º e art. 10 do ADCT)</t>
  </si>
  <si>
    <t>Ausências legais (Inciso I do Art. 131 e Inciso I ao IX do Art. 473 da CLT)</t>
  </si>
  <si>
    <t>Ausência por acidente de trabalho (Inciso III do art. 131 e inciso I do art. 201 da CLT; Lei 8.213/1991)</t>
  </si>
  <si>
    <t>Outros (especificar)</t>
  </si>
  <si>
    <t>Total do Submódulo 4.5</t>
  </si>
  <si>
    <t>Quadro-Resumo: Módulo 4 - Encargos Sociais e Trabalhistas</t>
  </si>
  <si>
    <t>13º (décimo-terceiro) salário</t>
  </si>
  <si>
    <t>Afastamento maternidade</t>
  </si>
  <si>
    <t>Custo de rescisão</t>
  </si>
  <si>
    <t>Custo de reposição do profissional ausente</t>
  </si>
  <si>
    <t>4.6</t>
  </si>
  <si>
    <t>Módulo 5: CUSTOS INDIRETOS, TRIBUTOS E LUCRO</t>
  </si>
  <si>
    <t>Custos Indiretos, Tributos e Lucro</t>
  </si>
  <si>
    <t>Custos Indiretos</t>
  </si>
  <si>
    <t>A.1. Despesas Administrativas</t>
  </si>
  <si>
    <t>LUCRO</t>
  </si>
  <si>
    <t>TRIBUTOS</t>
  </si>
  <si>
    <t>COFINS</t>
  </si>
  <si>
    <t>PIS</t>
  </si>
  <si>
    <t>Total dos Tributos Federais</t>
  </si>
  <si>
    <t>Total dos Tributos Estaduais</t>
  </si>
  <si>
    <t>Mão-de-obra vinculada à execução contratual(valor p/empregado)</t>
  </si>
  <si>
    <t>Módulo 1 - Composição da Remuneração</t>
  </si>
  <si>
    <t>Módulo 2 - Benefícios Mensais e Diários</t>
  </si>
  <si>
    <t>Módulo 3 - Insumos Diversos (uniformes, mat.,equips., outros)</t>
  </si>
  <si>
    <t>Módulo 4 - Encargos Sociais e Trabalhistas</t>
  </si>
  <si>
    <t>Subtotal (A + B + C + D)</t>
  </si>
  <si>
    <t>Módulo 5 - Custos indiretos, tributos e lucro</t>
  </si>
  <si>
    <t>Submódulo 4.1: Encargos previdenciários, FGTS e outras contribuições</t>
  </si>
  <si>
    <t>Nº PROCESSO: 08320.002983/2015-01</t>
  </si>
  <si>
    <t>SESSÃO PÚBLICA: ____/____/2015  às 14 horas (Horário de Brasília/DF)</t>
  </si>
  <si>
    <t>Nota (2): O valor referente a tributos é obtido aplicando-se o percentual sobre o valor do faturamento.</t>
  </si>
  <si>
    <t>Nota (1): Custos Indiretos, Tributos e Lucro por empregado.</t>
  </si>
  <si>
    <t>Nota: Valores mensais por empregado.</t>
  </si>
  <si>
    <t>Nota: Deverá ser elaborado um quadro para cada tipo de serviço.</t>
  </si>
  <si>
    <t>retificado em 9 de janeiro de 2014 – publicado no DOU nº 6, Seção 1, pg.58/59</t>
  </si>
  <si>
    <t>(Redação dada pela Instrução Normativa nº 6, de 23 de dezembro de 2013)</t>
  </si>
  <si>
    <t>Quadro-resumo do VALOR MENSAL DOS SERVIÇOS</t>
  </si>
  <si>
    <t>Valor total por empregado</t>
  </si>
  <si>
    <t>Valor Global da Proposta</t>
  </si>
  <si>
    <t>Descrição</t>
  </si>
  <si>
    <t>Valor proposto por POSTO</t>
  </si>
  <si>
    <t>Valor mensal do serviço</t>
  </si>
  <si>
    <t>OUTROS: Prêmio Cesta Básica a Título de Assiduidade (Cláusula 13.ª CCT/2015-SEAC-MT)</t>
  </si>
  <si>
    <r>
      <rPr>
        <b/>
        <sz val="9"/>
        <color indexed="8"/>
        <rFont val="Calibri"/>
        <family val="2"/>
      </rPr>
      <t xml:space="preserve">C.1. </t>
    </r>
    <r>
      <rPr>
        <sz val="9"/>
        <color indexed="8"/>
        <rFont val="Calibri"/>
        <family val="2"/>
      </rPr>
      <t>Tributos Federais (especificar)</t>
    </r>
  </si>
  <si>
    <r>
      <rPr>
        <b/>
        <sz val="9"/>
        <color indexed="8"/>
        <rFont val="Calibri"/>
        <family val="2"/>
      </rPr>
      <t xml:space="preserve">C.2. </t>
    </r>
    <r>
      <rPr>
        <sz val="9"/>
        <color indexed="8"/>
        <rFont val="Calibri"/>
        <family val="2"/>
      </rPr>
      <t>Tributos Estaduais (especificar)</t>
    </r>
  </si>
  <si>
    <r>
      <rPr>
        <b/>
        <sz val="9"/>
        <color indexed="8"/>
        <rFont val="Calibri"/>
        <family val="2"/>
      </rPr>
      <t>C.3.</t>
    </r>
    <r>
      <rPr>
        <sz val="9"/>
        <color indexed="8"/>
        <rFont val="Calibri"/>
        <family val="2"/>
      </rPr>
      <t xml:space="preserve"> Tributos Municipais (especificar)</t>
    </r>
  </si>
  <si>
    <t xml:space="preserve"> Quadro-resumo do custo por empregado</t>
  </si>
  <si>
    <t>Anexo III - B</t>
  </si>
  <si>
    <t>Redação dada pela Instrução Normativa nº 6, de 23 de dezembro de 2013</t>
  </si>
  <si>
    <t>Anexo III-D</t>
  </si>
  <si>
    <t>Anexo III-C</t>
  </si>
  <si>
    <t>Quadro demonstrativo do valor global da proposta</t>
  </si>
  <si>
    <t>Valor global da proposta                                                (valor mensal do serviço X nº meses do contrato).</t>
  </si>
  <si>
    <t>Nota: Informar o valor da unidade de medida por tipo de serviço.</t>
  </si>
  <si>
    <t>(retificado em 9 de janeiro de 2014 – publicado no DOU nº 6, Seção 1, pg.58/59).</t>
  </si>
  <si>
    <t>Tipo de serviço (A)</t>
  </si>
  <si>
    <t>Valor proposto por empregado (B)</t>
  </si>
  <si>
    <t>Qtde. de empregados por posto (C)</t>
  </si>
  <si>
    <t>Valor proposto por posto (D) = (B x C)</t>
  </si>
  <si>
    <t>Qtde. de postos (E)</t>
  </si>
  <si>
    <t>Valor total do serviço (F) = (D x E)</t>
  </si>
  <si>
    <t>Secretária</t>
  </si>
  <si>
    <t>VALOR MENSAL DOS SERVIÇOS (I )</t>
  </si>
  <si>
    <r>
      <t xml:space="preserve">Multa </t>
    </r>
    <r>
      <rPr>
        <b/>
        <sz val="9"/>
        <color rgb="FFFF0000"/>
        <rFont val="Calibri"/>
        <family val="2"/>
      </rPr>
      <t xml:space="preserve">sobre </t>
    </r>
    <r>
      <rPr>
        <sz val="9"/>
        <color indexed="8"/>
        <rFont val="Calibri"/>
        <family val="2"/>
      </rPr>
      <t xml:space="preserve">FGTS </t>
    </r>
    <r>
      <rPr>
        <b/>
        <sz val="9"/>
        <color rgb="FFFF0000"/>
        <rFont val="Calibri"/>
        <family val="2"/>
      </rPr>
      <t>e contribuições sociais</t>
    </r>
    <r>
      <rPr>
        <sz val="9"/>
        <color indexed="8"/>
        <rFont val="Calibri"/>
        <family val="2"/>
      </rPr>
      <t xml:space="preserve"> sobre o aviso prévio indenizado</t>
    </r>
  </si>
  <si>
    <r>
      <t xml:space="preserve">Multa </t>
    </r>
    <r>
      <rPr>
        <b/>
        <sz val="9"/>
        <color rgb="FFFF0000"/>
        <rFont val="Calibri"/>
        <family val="2"/>
      </rPr>
      <t>sobre</t>
    </r>
    <r>
      <rPr>
        <sz val="9"/>
        <color indexed="8"/>
        <rFont val="Calibri"/>
        <family val="2"/>
      </rPr>
      <t xml:space="preserve"> FGTS </t>
    </r>
    <r>
      <rPr>
        <b/>
        <sz val="9"/>
        <color rgb="FFFF0000"/>
        <rFont val="Calibri"/>
        <family val="2"/>
      </rPr>
      <t>e contribuições sociais</t>
    </r>
    <r>
      <rPr>
        <sz val="9"/>
        <color indexed="8"/>
        <rFont val="Calibri"/>
        <family val="2"/>
      </rPr>
      <t xml:space="preserve"> sobre o aviso prévio trabalhado </t>
    </r>
  </si>
  <si>
    <t>ISS (CÁCERES/MT)</t>
  </si>
  <si>
    <t>CÁCERES/MT</t>
  </si>
  <si>
    <t>Submódulo 4.2: 13º (décimo terceiro) Salário</t>
  </si>
  <si>
    <t>13º (décimo terceiro) Salário</t>
  </si>
  <si>
    <t>Férias e terço constitucional de férias</t>
  </si>
  <si>
    <t>Incidência do submódulo 4.1 sobre o custo de reposição do profissional ausente</t>
  </si>
  <si>
    <t>Outros (Gratificação por Assiduidade-CCT/2015-SEAC/MT-4ª faixa salarial)</t>
  </si>
  <si>
    <r>
      <t>Outros PCMSO (</t>
    </r>
    <r>
      <rPr>
        <sz val="9"/>
        <color indexed="8"/>
        <rFont val="Calibri"/>
        <family val="2"/>
      </rPr>
      <t>CCT/2015-SEAC/MT Cláusula 37ª)</t>
    </r>
  </si>
  <si>
    <t>Salário Normativo da Categoria Profissional (CCT/2015-SEAC/MT 4ª FAIXA)</t>
  </si>
  <si>
    <t>Seguro acidente do trabalho (Art. 22, inciso II, alínea “b” da Lei nº
8.212/91)</t>
  </si>
  <si>
    <t>13º Salário (Leis 4.090/62 e 4.749/62; art. 7º, VIII, CF/88; Decreto
57.155/65; Súmula N º 157 – TST)</t>
  </si>
  <si>
    <r>
      <t xml:space="preserve">Adicional de periculosidade (art. 193 a 197 da CLT e art. 7º inciso XXIII CF/88)                                                               </t>
    </r>
    <r>
      <rPr>
        <b/>
        <sz val="9"/>
        <color indexed="8"/>
        <rFont val="Calibri"/>
        <family val="2"/>
      </rPr>
      <t>( 30%)</t>
    </r>
  </si>
  <si>
    <t>Afastamento Maternidade (Art. 6° e 201 CF/88; Art. 392 CLT)</t>
  </si>
  <si>
    <t>Transporte (Lei 7.418 de 16.dez.1985) (Passagem R$ 2,70)</t>
  </si>
  <si>
    <t>Total dos Tributos Municipais</t>
  </si>
  <si>
    <t>LICITAÇÃO Nº: Pregão Eletrônico nº 03/2015</t>
  </si>
  <si>
    <t>custo total do empregado</t>
  </si>
  <si>
    <t>Coeficiente:(1- % tributos ) : 1- 0,1425 = 0,8575</t>
  </si>
  <si>
    <t>PORCENTAGEM (%)</t>
  </si>
  <si>
    <t>CUSTO TOTAL DO EMPREGADO</t>
  </si>
  <si>
    <t>Auxílio alimentação (CCT/2015-SEAC/MT-2015=R$ 11,00/dia - Cláusula 12ª, § 11)</t>
  </si>
  <si>
    <t>(Três mil seiscentos e oitenta e dois reais e quarenta e um centavos)</t>
  </si>
  <si>
    <t>Alterado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</si>
</sst>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name val="Calibri"/>
      <family val="2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sz val="9"/>
      <color rgb="FFFF0000"/>
      <name val="Calibri"/>
      <family val="2"/>
    </font>
    <font>
      <b/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indexed="81"/>
      <name val="Tahoma"/>
      <family val="2"/>
    </font>
    <font>
      <b/>
      <sz val="9"/>
      <color indexed="81"/>
      <name val="Tahoma"/>
      <charset val="1"/>
    </font>
    <font>
      <b/>
      <sz val="9"/>
      <name val="Calibri"/>
      <family val="2"/>
      <scheme val="minor"/>
    </font>
    <font>
      <b/>
      <sz val="8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1">
    <xf numFmtId="0" fontId="0" fillId="0" borderId="0" xfId="0"/>
    <xf numFmtId="0" fontId="5" fillId="0" borderId="0" xfId="0" applyFont="1" applyAlignment="1" applyProtection="1">
      <alignment vertical="center"/>
    </xf>
    <xf numFmtId="0" fontId="6" fillId="0" borderId="0" xfId="0" applyFont="1"/>
    <xf numFmtId="0" fontId="5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5" fillId="0" borderId="2" xfId="0" applyFont="1" applyFill="1" applyBorder="1" applyAlignment="1" applyProtection="1">
      <alignment vertical="center" wrapText="1"/>
    </xf>
    <xf numFmtId="49" fontId="5" fillId="0" borderId="2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8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0" fontId="8" fillId="0" borderId="1" xfId="0" applyFont="1" applyFill="1" applyBorder="1" applyProtection="1"/>
    <xf numFmtId="0" fontId="8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Protection="1"/>
    <xf numFmtId="0" fontId="8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  <protection locked="0"/>
    </xf>
    <xf numFmtId="164" fontId="8" fillId="0" borderId="1" xfId="2" applyFont="1" applyBorder="1" applyAlignment="1" applyProtection="1">
      <alignment horizontal="center" vertical="center" wrapText="1"/>
      <protection locked="0"/>
    </xf>
    <xf numFmtId="14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Protection="1"/>
    <xf numFmtId="0" fontId="9" fillId="4" borderId="1" xfId="0" applyFont="1" applyFill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164" fontId="8" fillId="0" borderId="1" xfId="2" applyFont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  <protection locked="0"/>
    </xf>
    <xf numFmtId="164" fontId="8" fillId="0" borderId="1" xfId="2" applyFont="1" applyFill="1" applyBorder="1" applyAlignment="1" applyProtection="1">
      <alignment horizontal="right" vertical="center" wrapText="1"/>
      <protection locked="0"/>
    </xf>
    <xf numFmtId="9" fontId="8" fillId="0" borderId="0" xfId="0" applyNumberFormat="1" applyFont="1" applyProtection="1">
      <protection locked="0"/>
    </xf>
    <xf numFmtId="164" fontId="8" fillId="0" borderId="1" xfId="2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Alignment="1">
      <alignment wrapText="1"/>
    </xf>
    <xf numFmtId="164" fontId="9" fillId="2" borderId="1" xfId="2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Protection="1"/>
    <xf numFmtId="43" fontId="6" fillId="0" borderId="0" xfId="0" applyNumberFormat="1" applyFont="1"/>
    <xf numFmtId="0" fontId="9" fillId="0" borderId="0" xfId="0" applyFont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164" fontId="5" fillId="0" borderId="1" xfId="2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Protection="1">
      <protection locked="0"/>
    </xf>
    <xf numFmtId="0" fontId="9" fillId="0" borderId="6" xfId="0" applyFont="1" applyFill="1" applyBorder="1" applyAlignment="1" applyProtection="1">
      <alignment horizontal="center"/>
    </xf>
    <xf numFmtId="0" fontId="8" fillId="0" borderId="1" xfId="0" applyFont="1" applyFill="1" applyBorder="1" applyProtection="1">
      <protection locked="0"/>
    </xf>
    <xf numFmtId="0" fontId="6" fillId="0" borderId="4" xfId="0" applyFont="1" applyFill="1" applyBorder="1" applyAlignment="1" applyProtection="1">
      <alignment vertical="center" wrapText="1"/>
      <protection locked="0"/>
    </xf>
    <xf numFmtId="164" fontId="9" fillId="2" borderId="1" xfId="2" applyFont="1" applyFill="1" applyBorder="1" applyAlignment="1" applyProtection="1">
      <alignment horizontal="right"/>
      <protection locked="0"/>
    </xf>
    <xf numFmtId="0" fontId="8" fillId="0" borderId="1" xfId="0" applyFont="1" applyFill="1" applyBorder="1" applyAlignment="1" applyProtection="1">
      <protection locked="0"/>
    </xf>
    <xf numFmtId="164" fontId="8" fillId="0" borderId="1" xfId="2" applyFont="1" applyFill="1" applyBorder="1" applyAlignment="1" applyProtection="1">
      <alignment horizontal="right"/>
      <protection locked="0"/>
    </xf>
    <xf numFmtId="0" fontId="8" fillId="0" borderId="0" xfId="0" applyFont="1" applyFill="1" applyProtection="1">
      <protection locked="0"/>
    </xf>
    <xf numFmtId="2" fontId="8" fillId="0" borderId="0" xfId="0" applyNumberFormat="1" applyFont="1" applyFill="1" applyProtection="1">
      <protection locked="0"/>
    </xf>
    <xf numFmtId="0" fontId="4" fillId="0" borderId="1" xfId="0" applyFont="1" applyFill="1" applyBorder="1" applyAlignment="1" applyProtection="1">
      <alignment horizontal="center"/>
    </xf>
    <xf numFmtId="0" fontId="8" fillId="0" borderId="5" xfId="0" applyFont="1" applyFill="1" applyBorder="1" applyProtection="1">
      <protection locked="0"/>
    </xf>
    <xf numFmtId="0" fontId="9" fillId="0" borderId="1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10" fontId="8" fillId="0" borderId="1" xfId="10" applyNumberFormat="1" applyFont="1" applyBorder="1" applyAlignment="1" applyProtection="1">
      <alignment horizontal="center"/>
    </xf>
    <xf numFmtId="164" fontId="8" fillId="0" borderId="1" xfId="2" applyFont="1" applyBorder="1" applyAlignment="1" applyProtection="1">
      <alignment horizontal="right"/>
      <protection locked="0"/>
    </xf>
    <xf numFmtId="10" fontId="8" fillId="0" borderId="1" xfId="10" applyNumberFormat="1" applyFont="1" applyFill="1" applyBorder="1" applyAlignment="1" applyProtection="1">
      <alignment horizontal="center"/>
      <protection locked="0"/>
    </xf>
    <xf numFmtId="10" fontId="9" fillId="2" borderId="1" xfId="10" applyNumberFormat="1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</xf>
    <xf numFmtId="10" fontId="8" fillId="0" borderId="1" xfId="10" applyNumberFormat="1" applyFont="1" applyBorder="1" applyAlignment="1" applyProtection="1">
      <alignment horizontal="center"/>
      <protection locked="0"/>
    </xf>
    <xf numFmtId="164" fontId="8" fillId="0" borderId="1" xfId="2" applyFont="1" applyBorder="1" applyAlignment="1" applyProtection="1">
      <alignment vertical="center"/>
      <protection locked="0"/>
    </xf>
    <xf numFmtId="10" fontId="8" fillId="0" borderId="1" xfId="14" applyNumberFormat="1" applyFont="1" applyBorder="1" applyAlignment="1" applyProtection="1">
      <alignment horizontal="center"/>
      <protection locked="0"/>
    </xf>
    <xf numFmtId="164" fontId="8" fillId="0" borderId="1" xfId="2" applyFont="1" applyBorder="1" applyAlignment="1" applyProtection="1">
      <alignment horizontal="right" vertical="center"/>
      <protection locked="0"/>
    </xf>
    <xf numFmtId="0" fontId="8" fillId="0" borderId="1" xfId="0" applyFont="1" applyBorder="1" applyAlignment="1" applyProtection="1">
      <alignment wrapText="1"/>
    </xf>
    <xf numFmtId="10" fontId="8" fillId="0" borderId="1" xfId="0" applyNumberFormat="1" applyFont="1" applyBorder="1" applyAlignment="1" applyProtection="1">
      <alignment horizontal="center"/>
      <protection locked="0"/>
    </xf>
    <xf numFmtId="164" fontId="8" fillId="0" borderId="1" xfId="2" applyFont="1" applyBorder="1" applyAlignment="1" applyProtection="1">
      <protection locked="0"/>
    </xf>
    <xf numFmtId="10" fontId="9" fillId="2" borderId="1" xfId="0" applyNumberFormat="1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/>
    <xf numFmtId="0" fontId="8" fillId="0" borderId="1" xfId="0" applyFont="1" applyBorder="1" applyProtection="1"/>
    <xf numFmtId="10" fontId="9" fillId="2" borderId="1" xfId="10" applyNumberFormat="1" applyFont="1" applyFill="1" applyBorder="1" applyAlignment="1" applyProtection="1">
      <alignment horizontal="center" vertical="center"/>
      <protection locked="0"/>
    </xf>
    <xf numFmtId="164" fontId="9" fillId="2" borderId="1" xfId="2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center" vertical="center" wrapText="1"/>
    </xf>
    <xf numFmtId="10" fontId="9" fillId="0" borderId="0" xfId="10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10" fontId="8" fillId="0" borderId="1" xfId="10" applyNumberFormat="1" applyFont="1" applyBorder="1" applyAlignment="1" applyProtection="1">
      <alignment horizontal="center" vertical="center"/>
      <protection locked="0"/>
    </xf>
    <xf numFmtId="10" fontId="8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center" wrapText="1"/>
    </xf>
    <xf numFmtId="10" fontId="5" fillId="0" borderId="1" xfId="1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2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/>
    <xf numFmtId="0" fontId="12" fillId="0" borderId="0" xfId="0" applyFont="1"/>
    <xf numFmtId="0" fontId="6" fillId="0" borderId="0" xfId="0" applyFont="1" applyBorder="1" applyProtection="1">
      <protection locked="0"/>
    </xf>
    <xf numFmtId="0" fontId="6" fillId="0" borderId="0" xfId="0" applyFont="1" applyBorder="1"/>
    <xf numFmtId="0" fontId="9" fillId="0" borderId="1" xfId="0" applyFont="1" applyBorder="1" applyAlignment="1" applyProtection="1"/>
    <xf numFmtId="0" fontId="6" fillId="0" borderId="1" xfId="0" applyFont="1" applyBorder="1" applyAlignment="1" applyProtection="1">
      <alignment horizontal="center"/>
      <protection locked="0"/>
    </xf>
    <xf numFmtId="164" fontId="6" fillId="0" borderId="1" xfId="2" applyFont="1" applyBorder="1" applyProtection="1">
      <protection locked="0"/>
    </xf>
    <xf numFmtId="44" fontId="8" fillId="0" borderId="1" xfId="1" applyFont="1" applyBorder="1" applyAlignment="1" applyProtection="1">
      <protection locked="0"/>
    </xf>
    <xf numFmtId="0" fontId="9" fillId="0" borderId="1" xfId="0" applyFont="1" applyBorder="1" applyAlignment="1" applyProtection="1">
      <protection locked="0"/>
    </xf>
    <xf numFmtId="10" fontId="8" fillId="0" borderId="1" xfId="9" applyNumberFormat="1" applyFont="1" applyBorder="1" applyAlignment="1" applyProtection="1">
      <alignment horizontal="center"/>
      <protection locked="0"/>
    </xf>
    <xf numFmtId="44" fontId="6" fillId="0" borderId="1" xfId="1" applyFont="1" applyBorder="1"/>
    <xf numFmtId="10" fontId="8" fillId="0" borderId="1" xfId="9" applyNumberFormat="1" applyFont="1" applyBorder="1" applyAlignment="1" applyProtection="1">
      <alignment horizontal="center"/>
    </xf>
    <xf numFmtId="0" fontId="6" fillId="0" borderId="1" xfId="0" applyNumberFormat="1" applyFont="1" applyBorder="1"/>
    <xf numFmtId="10" fontId="8" fillId="0" borderId="1" xfId="13" applyNumberFormat="1" applyFont="1" applyBorder="1" applyAlignment="1" applyProtection="1">
      <alignment horizontal="center"/>
      <protection locked="0"/>
    </xf>
    <xf numFmtId="0" fontId="8" fillId="0" borderId="1" xfId="2" applyNumberFormat="1" applyFont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43" fontId="9" fillId="0" borderId="1" xfId="2" applyNumberFormat="1" applyFont="1" applyBorder="1" applyAlignment="1" applyProtection="1">
      <alignment horizontal="center"/>
      <protection locked="0"/>
    </xf>
    <xf numFmtId="0" fontId="8" fillId="0" borderId="1" xfId="2" applyNumberFormat="1" applyFont="1" applyBorder="1" applyAlignment="1" applyProtection="1">
      <alignment horizontal="center"/>
    </xf>
    <xf numFmtId="0" fontId="8" fillId="0" borderId="1" xfId="2" applyNumberFormat="1" applyFont="1" applyBorder="1" applyAlignment="1" applyProtection="1">
      <alignment horizontal="right" vertical="center"/>
      <protection locked="0"/>
    </xf>
    <xf numFmtId="0" fontId="8" fillId="0" borderId="7" xfId="0" applyFont="1" applyBorder="1" applyAlignment="1" applyProtection="1">
      <alignment horizontal="center"/>
    </xf>
    <xf numFmtId="10" fontId="8" fillId="0" borderId="1" xfId="0" applyNumberFormat="1" applyFont="1" applyBorder="1" applyAlignment="1" applyProtection="1">
      <alignment horizontal="center"/>
    </xf>
    <xf numFmtId="0" fontId="8" fillId="0" borderId="9" xfId="2" applyNumberFormat="1" applyFont="1" applyBorder="1" applyAlignment="1" applyProtection="1">
      <alignment horizontal="right" vertical="center"/>
    </xf>
    <xf numFmtId="44" fontId="11" fillId="5" borderId="1" xfId="1" applyFont="1" applyFill="1" applyBorder="1"/>
    <xf numFmtId="0" fontId="8" fillId="0" borderId="13" xfId="0" applyFont="1" applyFill="1" applyBorder="1" applyAlignment="1" applyProtection="1"/>
    <xf numFmtId="0" fontId="8" fillId="0" borderId="0" xfId="0" applyFont="1" applyAlignment="1" applyProtection="1"/>
    <xf numFmtId="4" fontId="6" fillId="0" borderId="0" xfId="0" applyNumberFormat="1" applyFont="1" applyBorder="1" applyProtection="1">
      <protection locked="0"/>
    </xf>
    <xf numFmtId="164" fontId="8" fillId="0" borderId="1" xfId="2" applyFont="1" applyFill="1" applyBorder="1" applyAlignment="1" applyProtection="1">
      <protection locked="0"/>
    </xf>
    <xf numFmtId="43" fontId="6" fillId="0" borderId="0" xfId="0" applyNumberFormat="1" applyFont="1" applyBorder="1" applyAlignment="1" applyProtection="1">
      <alignment horizontal="left"/>
      <protection locked="0"/>
    </xf>
    <xf numFmtId="165" fontId="8" fillId="0" borderId="0" xfId="17" applyFont="1" applyBorder="1" applyAlignment="1" applyProtection="1">
      <alignment horizontal="left"/>
      <protection locked="0"/>
    </xf>
    <xf numFmtId="165" fontId="9" fillId="0" borderId="0" xfId="17" applyFont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/>
    </xf>
    <xf numFmtId="164" fontId="9" fillId="0" borderId="0" xfId="2" applyFont="1" applyFill="1" applyBorder="1" applyAlignment="1" applyProtection="1">
      <alignment horizontal="right"/>
      <protection locked="0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0" fontId="6" fillId="6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44" fontId="6" fillId="0" borderId="1" xfId="1" applyFont="1" applyBorder="1" applyAlignment="1">
      <alignment vertical="center" wrapText="1"/>
    </xf>
    <xf numFmtId="44" fontId="11" fillId="4" borderId="1" xfId="1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center" vertical="center"/>
    </xf>
    <xf numFmtId="10" fontId="5" fillId="0" borderId="1" xfId="14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0" fontId="9" fillId="0" borderId="1" xfId="0" applyFont="1" applyFill="1" applyBorder="1" applyAlignment="1" applyProtection="1">
      <alignment horizontal="center" vertical="center"/>
    </xf>
    <xf numFmtId="10" fontId="8" fillId="0" borderId="1" xfId="10" applyNumberFormat="1" applyFont="1" applyFill="1" applyBorder="1" applyAlignment="1" applyProtection="1">
      <alignment horizontal="center"/>
    </xf>
    <xf numFmtId="10" fontId="8" fillId="0" borderId="1" xfId="1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/>
    </xf>
    <xf numFmtId="9" fontId="8" fillId="0" borderId="1" xfId="0" applyNumberFormat="1" applyFont="1" applyFill="1" applyBorder="1" applyAlignment="1" applyProtection="1">
      <alignment horizontal="center"/>
    </xf>
    <xf numFmtId="44" fontId="6" fillId="0" borderId="1" xfId="1" applyFont="1" applyFill="1" applyBorder="1" applyAlignment="1">
      <alignment vertical="center"/>
    </xf>
    <xf numFmtId="44" fontId="6" fillId="0" borderId="0" xfId="1" applyFont="1" applyAlignment="1">
      <alignment horizontal="center" vertical="center"/>
    </xf>
    <xf numFmtId="0" fontId="8" fillId="7" borderId="7" xfId="0" applyFont="1" applyFill="1" applyBorder="1" applyAlignment="1" applyProtection="1">
      <alignment vertical="center" wrapText="1"/>
      <protection locked="0"/>
    </xf>
    <xf numFmtId="0" fontId="4" fillId="7" borderId="1" xfId="0" applyNumberFormat="1" applyFont="1" applyFill="1" applyBorder="1" applyAlignment="1" applyProtection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/>
      <protection locked="0"/>
    </xf>
    <xf numFmtId="0" fontId="9" fillId="7" borderId="1" xfId="0" applyFont="1" applyFill="1" applyBorder="1" applyAlignment="1" applyProtection="1">
      <alignment horizontal="center"/>
    </xf>
    <xf numFmtId="0" fontId="9" fillId="7" borderId="1" xfId="0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0" fontId="10" fillId="0" borderId="1" xfId="10" applyNumberFormat="1" applyFont="1" applyFill="1" applyBorder="1" applyAlignment="1" applyProtection="1">
      <alignment horizontal="center"/>
      <protection locked="0"/>
    </xf>
    <xf numFmtId="164" fontId="10" fillId="0" borderId="1" xfId="2" applyFont="1" applyFill="1" applyBorder="1" applyAlignment="1" applyProtection="1">
      <protection locked="0"/>
    </xf>
    <xf numFmtId="10" fontId="10" fillId="0" borderId="1" xfId="14" applyNumberFormat="1" applyFont="1" applyBorder="1" applyAlignment="1" applyProtection="1">
      <alignment horizontal="center"/>
      <protection locked="0"/>
    </xf>
    <xf numFmtId="164" fontId="10" fillId="0" borderId="1" xfId="2" applyFont="1" applyBorder="1" applyAlignment="1" applyProtection="1">
      <protection locked="0"/>
    </xf>
    <xf numFmtId="10" fontId="8" fillId="0" borderId="1" xfId="18" applyNumberFormat="1" applyFont="1" applyBorder="1" applyAlignment="1" applyProtection="1">
      <alignment horizontal="center" vertical="center"/>
      <protection locked="0"/>
    </xf>
    <xf numFmtId="10" fontId="10" fillId="0" borderId="1" xfId="10" applyNumberFormat="1" applyFont="1" applyBorder="1" applyAlignment="1" applyProtection="1">
      <alignment horizontal="center" vertical="center"/>
      <protection locked="0"/>
    </xf>
    <xf numFmtId="164" fontId="10" fillId="0" borderId="1" xfId="2" applyFont="1" applyBorder="1" applyAlignment="1" applyProtection="1">
      <alignment horizontal="right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  <protection locked="0"/>
    </xf>
    <xf numFmtId="10" fontId="10" fillId="0" borderId="1" xfId="1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2" applyFont="1" applyBorder="1" applyAlignment="1" applyProtection="1">
      <alignment vertical="center" wrapText="1"/>
      <protection locked="0"/>
    </xf>
    <xf numFmtId="164" fontId="10" fillId="0" borderId="1" xfId="2" applyNumberFormat="1" applyFont="1" applyFill="1" applyBorder="1" applyAlignment="1" applyProtection="1">
      <alignment vertical="center" wrapText="1"/>
      <protection locked="0"/>
    </xf>
    <xf numFmtId="10" fontId="10" fillId="0" borderId="1" xfId="18" applyNumberFormat="1" applyFont="1" applyFill="1" applyBorder="1" applyAlignment="1" applyProtection="1">
      <alignment horizontal="center" vertical="center" wrapText="1"/>
      <protection locked="0"/>
    </xf>
    <xf numFmtId="164" fontId="10" fillId="2" borderId="1" xfId="2" applyFont="1" applyFill="1" applyBorder="1" applyAlignment="1" applyProtection="1">
      <alignment horizontal="right"/>
      <protection locked="0"/>
    </xf>
    <xf numFmtId="164" fontId="10" fillId="0" borderId="1" xfId="2" applyFont="1" applyBorder="1" applyAlignment="1" applyProtection="1">
      <alignment vertical="center"/>
      <protection locked="0"/>
    </xf>
    <xf numFmtId="10" fontId="10" fillId="2" borderId="1" xfId="0" applyNumberFormat="1" applyFont="1" applyFill="1" applyBorder="1" applyAlignment="1" applyProtection="1">
      <alignment horizontal="center"/>
      <protection locked="0"/>
    </xf>
    <xf numFmtId="10" fontId="10" fillId="2" borderId="1" xfId="10" applyNumberFormat="1" applyFont="1" applyFill="1" applyBorder="1" applyAlignment="1" applyProtection="1">
      <alignment horizontal="center" vertical="center"/>
      <protection locked="0"/>
    </xf>
    <xf numFmtId="164" fontId="10" fillId="2" borderId="1" xfId="2" applyFont="1" applyFill="1" applyBorder="1" applyAlignment="1" applyProtection="1">
      <alignment horizontal="center" vertical="center"/>
      <protection locked="0"/>
    </xf>
    <xf numFmtId="164" fontId="10" fillId="0" borderId="1" xfId="2" applyFont="1" applyFill="1" applyBorder="1" applyAlignment="1" applyProtection="1">
      <alignment vertical="center" wrapText="1"/>
      <protection locked="0"/>
    </xf>
    <xf numFmtId="0" fontId="6" fillId="0" borderId="0" xfId="0" applyFont="1" applyFill="1"/>
    <xf numFmtId="0" fontId="9" fillId="7" borderId="1" xfId="0" applyFont="1" applyFill="1" applyBorder="1" applyProtection="1">
      <protection locked="0"/>
    </xf>
    <xf numFmtId="0" fontId="11" fillId="3" borderId="1" xfId="0" applyFont="1" applyFill="1" applyBorder="1" applyAlignment="1">
      <alignment horizontal="justify" vertical="center" wrapText="1"/>
    </xf>
    <xf numFmtId="10" fontId="9" fillId="3" borderId="1" xfId="9" applyNumberFormat="1" applyFont="1" applyFill="1" applyBorder="1" applyAlignment="1" applyProtection="1">
      <alignment horizontal="center"/>
      <protection locked="0"/>
    </xf>
    <xf numFmtId="10" fontId="9" fillId="3" borderId="1" xfId="0" applyNumberFormat="1" applyFont="1" applyFill="1" applyBorder="1" applyAlignment="1" applyProtection="1">
      <alignment horizontal="center"/>
      <protection locked="0"/>
    </xf>
    <xf numFmtId="10" fontId="8" fillId="9" borderId="1" xfId="9" applyNumberFormat="1" applyFont="1" applyFill="1" applyBorder="1" applyAlignment="1" applyProtection="1">
      <alignment horizontal="center"/>
      <protection locked="0"/>
    </xf>
    <xf numFmtId="10" fontId="6" fillId="0" borderId="0" xfId="0" applyNumberFormat="1" applyFont="1"/>
    <xf numFmtId="9" fontId="6" fillId="0" borderId="0" xfId="0" applyNumberFormat="1" applyFont="1"/>
    <xf numFmtId="44" fontId="6" fillId="0" borderId="0" xfId="1" applyFont="1"/>
    <xf numFmtId="44" fontId="6" fillId="0" borderId="0" xfId="0" applyNumberFormat="1" applyFont="1"/>
    <xf numFmtId="44" fontId="6" fillId="0" borderId="0" xfId="0" applyNumberFormat="1" applyFont="1" applyBorder="1"/>
    <xf numFmtId="164" fontId="9" fillId="9" borderId="1" xfId="2" applyFont="1" applyFill="1" applyBorder="1" applyAlignment="1" applyProtection="1">
      <alignment horizontal="right"/>
      <protection locked="0"/>
    </xf>
    <xf numFmtId="0" fontId="9" fillId="10" borderId="1" xfId="0" applyFont="1" applyFill="1" applyBorder="1" applyAlignment="1" applyProtection="1"/>
    <xf numFmtId="43" fontId="8" fillId="0" borderId="0" xfId="0" applyNumberFormat="1" applyFont="1" applyProtection="1">
      <protection locked="0"/>
    </xf>
    <xf numFmtId="0" fontId="8" fillId="0" borderId="0" xfId="0" applyFont="1" applyFill="1" applyProtection="1"/>
    <xf numFmtId="0" fontId="6" fillId="0" borderId="0" xfId="0" applyFont="1" applyFill="1" applyBorder="1" applyProtection="1">
      <protection locked="0"/>
    </xf>
    <xf numFmtId="44" fontId="11" fillId="0" borderId="0" xfId="0" applyNumberFormat="1" applyFont="1" applyFill="1" applyBorder="1"/>
    <xf numFmtId="44" fontId="6" fillId="0" borderId="0" xfId="1" applyFont="1" applyFill="1"/>
    <xf numFmtId="0" fontId="23" fillId="0" borderId="1" xfId="0" applyFont="1" applyBorder="1" applyAlignment="1" applyProtection="1"/>
    <xf numFmtId="0" fontId="11" fillId="11" borderId="14" xfId="1" applyNumberFormat="1" applyFont="1" applyFill="1" applyBorder="1"/>
    <xf numFmtId="9" fontId="6" fillId="0" borderId="0" xfId="0" applyNumberFormat="1" applyFont="1" applyFill="1"/>
    <xf numFmtId="44" fontId="6" fillId="0" borderId="0" xfId="0" applyNumberFormat="1" applyFont="1" applyFill="1"/>
    <xf numFmtId="0" fontId="6" fillId="0" borderId="0" xfId="0" applyFont="1" applyFill="1" applyAlignment="1">
      <alignment horizontal="right"/>
    </xf>
    <xf numFmtId="10" fontId="6" fillId="0" borderId="0" xfId="0" applyNumberFormat="1" applyFont="1" applyFill="1"/>
    <xf numFmtId="164" fontId="6" fillId="0" borderId="0" xfId="0" applyNumberFormat="1" applyFont="1" applyFill="1"/>
    <xf numFmtId="44" fontId="6" fillId="3" borderId="0" xfId="1" applyFont="1" applyFill="1"/>
    <xf numFmtId="0" fontId="4" fillId="3" borderId="1" xfId="0" applyFont="1" applyFill="1" applyBorder="1" applyAlignment="1" applyProtection="1">
      <alignment horizontal="center" vertical="center" wrapText="1"/>
    </xf>
    <xf numFmtId="10" fontId="6" fillId="0" borderId="0" xfId="18" applyNumberFormat="1" applyFont="1"/>
    <xf numFmtId="0" fontId="11" fillId="8" borderId="0" xfId="0" applyFont="1" applyFill="1" applyAlignment="1">
      <alignment horizontal="center" vertical="center"/>
    </xf>
    <xf numFmtId="0" fontId="9" fillId="8" borderId="1" xfId="0" applyFont="1" applyFill="1" applyBorder="1" applyAlignment="1" applyProtection="1">
      <alignment horizontal="center" vertical="center" wrapText="1"/>
    </xf>
    <xf numFmtId="0" fontId="8" fillId="8" borderId="1" xfId="0" applyFont="1" applyFill="1" applyBorder="1" applyAlignment="1" applyProtection="1">
      <alignment horizontal="center" vertical="center"/>
    </xf>
    <xf numFmtId="164" fontId="9" fillId="5" borderId="1" xfId="2" applyFont="1" applyFill="1" applyBorder="1" applyAlignment="1" applyProtection="1">
      <alignment horizontal="right"/>
      <protection locked="0"/>
    </xf>
    <xf numFmtId="10" fontId="9" fillId="5" borderId="1" xfId="0" applyNumberFormat="1" applyFont="1" applyFill="1" applyBorder="1" applyAlignment="1" applyProtection="1">
      <alignment horizontal="center"/>
      <protection locked="0"/>
    </xf>
    <xf numFmtId="44" fontId="22" fillId="7" borderId="1" xfId="1" applyFont="1" applyFill="1" applyBorder="1" applyAlignment="1">
      <alignment horizontal="justify" vertical="center" wrapText="1"/>
    </xf>
    <xf numFmtId="0" fontId="9" fillId="0" borderId="12" xfId="0" applyFont="1" applyBorder="1" applyAlignment="1" applyProtection="1">
      <alignment horizontal="center"/>
    </xf>
    <xf numFmtId="0" fontId="11" fillId="0" borderId="12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4" borderId="0" xfId="0" applyFont="1" applyFill="1" applyAlignment="1" applyProtection="1">
      <alignment horizontal="center" vertical="center"/>
    </xf>
    <xf numFmtId="0" fontId="4" fillId="7" borderId="0" xfId="0" applyFont="1" applyFill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9" fillId="4" borderId="12" xfId="0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4" borderId="1" xfId="0" applyFont="1" applyFill="1" applyBorder="1" applyAlignment="1" applyProtection="1">
      <alignment horizontal="center"/>
    </xf>
    <xf numFmtId="0" fontId="8" fillId="0" borderId="13" xfId="0" applyFont="1" applyBorder="1" applyAlignment="1" applyProtection="1">
      <alignment horizontal="left"/>
    </xf>
    <xf numFmtId="0" fontId="9" fillId="4" borderId="12" xfId="0" applyFont="1" applyFill="1" applyBorder="1" applyAlignment="1" applyProtection="1">
      <alignment horizontal="center" vertical="center"/>
    </xf>
    <xf numFmtId="0" fontId="11" fillId="4" borderId="12" xfId="0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0" borderId="12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left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9" fillId="4" borderId="0" xfId="0" applyFont="1" applyFill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/>
    </xf>
    <xf numFmtId="0" fontId="11" fillId="4" borderId="12" xfId="0" applyFont="1" applyFill="1" applyBorder="1" applyAlignment="1" applyProtection="1">
      <alignment horizontal="center"/>
    </xf>
    <xf numFmtId="0" fontId="9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/>
    </xf>
    <xf numFmtId="0" fontId="8" fillId="0" borderId="12" xfId="0" applyFont="1" applyBorder="1" applyAlignment="1" applyProtection="1">
      <alignment horizontal="center"/>
    </xf>
    <xf numFmtId="0" fontId="9" fillId="4" borderId="7" xfId="0" applyFont="1" applyFill="1" applyBorder="1" applyAlignment="1" applyProtection="1">
      <alignment horizontal="center"/>
    </xf>
    <xf numFmtId="0" fontId="9" fillId="4" borderId="8" xfId="0" applyFont="1" applyFill="1" applyBorder="1" applyAlignment="1" applyProtection="1">
      <alignment horizontal="center"/>
    </xf>
    <xf numFmtId="0" fontId="9" fillId="4" borderId="9" xfId="0" applyFont="1" applyFill="1" applyBorder="1" applyAlignment="1" applyProtection="1">
      <alignment horizontal="center"/>
    </xf>
    <xf numFmtId="0" fontId="9" fillId="0" borderId="7" xfId="0" applyFont="1" applyBorder="1" applyAlignment="1" applyProtection="1">
      <alignment horizontal="center"/>
    </xf>
    <xf numFmtId="0" fontId="9" fillId="0" borderId="9" xfId="0" applyFont="1" applyBorder="1" applyAlignment="1" applyProtection="1">
      <alignment horizontal="center"/>
    </xf>
    <xf numFmtId="0" fontId="12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10" borderId="0" xfId="0" applyFont="1" applyFill="1" applyAlignment="1" applyProtection="1">
      <alignment horizontal="center"/>
    </xf>
    <xf numFmtId="0" fontId="11" fillId="4" borderId="12" xfId="0" applyFont="1" applyFill="1" applyBorder="1" applyAlignment="1">
      <alignment horizontal="center"/>
    </xf>
    <xf numFmtId="0" fontId="11" fillId="6" borderId="1" xfId="0" applyFont="1" applyFill="1" applyBorder="1" applyAlignment="1">
      <alignment vertical="center" wrapText="1"/>
    </xf>
    <xf numFmtId="0" fontId="17" fillId="0" borderId="13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22" fillId="7" borderId="8" xfId="0" applyFont="1" applyFill="1" applyBorder="1" applyAlignment="1">
      <alignment horizontal="center" vertical="center" wrapText="1"/>
    </xf>
    <xf numFmtId="0" fontId="22" fillId="7" borderId="9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 applyProtection="1">
      <alignment horizontal="center" vertical="center"/>
    </xf>
    <xf numFmtId="0" fontId="9" fillId="5" borderId="9" xfId="0" applyFont="1" applyFill="1" applyBorder="1" applyAlignment="1" applyProtection="1">
      <alignment horizontal="center" vertical="center"/>
    </xf>
  </cellXfs>
  <cellStyles count="19">
    <cellStyle name="Moeda" xfId="1" builtinId="4"/>
    <cellStyle name="Moeda 2" xfId="3"/>
    <cellStyle name="Moeda 2 2" xfId="4"/>
    <cellStyle name="Moeda 3" xfId="5"/>
    <cellStyle name="Moeda 4" xfId="6"/>
    <cellStyle name="Moeda 5" xfId="2"/>
    <cellStyle name="Normal" xfId="0" builtinId="0"/>
    <cellStyle name="Normal 2" xfId="7"/>
    <cellStyle name="Normal 3" xfId="8"/>
    <cellStyle name="Porcentagem" xfId="18" builtinId="5"/>
    <cellStyle name="Porcentagem 2" xfId="9"/>
    <cellStyle name="Porcentagem 2 2" xfId="10"/>
    <cellStyle name="Porcentagem 3" xfId="11"/>
    <cellStyle name="Porcentagem 3 2" xfId="12"/>
    <cellStyle name="Separador de milhares 2" xfId="13"/>
    <cellStyle name="Separador de milhares 2 2" xfId="14"/>
    <cellStyle name="Separador de milhares 3" xfId="15"/>
    <cellStyle name="Separador de milhares 3 2" xfId="16"/>
    <cellStyle name="Vírgula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81"/>
  <sheetViews>
    <sheetView tabSelected="1" topLeftCell="A151" workbookViewId="0">
      <selection activeCell="G183" sqref="G183"/>
    </sheetView>
  </sheetViews>
  <sheetFormatPr defaultRowHeight="12" x14ac:dyDescent="0.2"/>
  <cols>
    <col min="1" max="1" width="12.140625" style="2" bestFit="1" customWidth="1"/>
    <col min="2" max="2" width="55.85546875" style="2" bestFit="1" customWidth="1"/>
    <col min="3" max="3" width="14.42578125" style="2" bestFit="1" customWidth="1"/>
    <col min="4" max="4" width="10.42578125" style="2" bestFit="1" customWidth="1"/>
    <col min="5" max="5" width="11.28515625" style="2" bestFit="1" customWidth="1"/>
    <col min="6" max="6" width="16" style="2" hidden="1" customWidth="1"/>
    <col min="7" max="7" width="44.42578125" style="2" customWidth="1"/>
    <col min="8" max="9" width="18.5703125" style="2" bestFit="1" customWidth="1"/>
    <col min="10" max="10" width="36" style="2" bestFit="1" customWidth="1"/>
    <col min="11" max="11" width="13.5703125" style="2" bestFit="1" customWidth="1"/>
    <col min="12" max="12" width="13.7109375" style="2" customWidth="1"/>
    <col min="13" max="16384" width="9.140625" style="2"/>
  </cols>
  <sheetData>
    <row r="1" spans="1:4" x14ac:dyDescent="0.2">
      <c r="A1" s="206" t="s">
        <v>0</v>
      </c>
      <c r="B1" s="206"/>
      <c r="C1" s="206"/>
      <c r="D1" s="206"/>
    </row>
    <row r="2" spans="1:4" x14ac:dyDescent="0.2">
      <c r="A2" s="3"/>
      <c r="B2" s="3"/>
      <c r="C2" s="3"/>
      <c r="D2" s="1"/>
    </row>
    <row r="3" spans="1:4" x14ac:dyDescent="0.2">
      <c r="A3" s="207" t="s">
        <v>1</v>
      </c>
      <c r="B3" s="207"/>
      <c r="C3" s="207"/>
      <c r="D3" s="207"/>
    </row>
    <row r="4" spans="1:4" x14ac:dyDescent="0.2">
      <c r="A4" s="5"/>
      <c r="B4" s="5"/>
      <c r="C4" s="5"/>
      <c r="D4" s="4"/>
    </row>
    <row r="5" spans="1:4" x14ac:dyDescent="0.2">
      <c r="A5" s="208" t="s">
        <v>2</v>
      </c>
      <c r="B5" s="208"/>
      <c r="C5" s="208"/>
      <c r="D5" s="208"/>
    </row>
    <row r="6" spans="1:4" x14ac:dyDescent="0.2">
      <c r="A6" s="6"/>
      <c r="B6" s="6"/>
      <c r="C6" s="7"/>
      <c r="D6" s="6"/>
    </row>
    <row r="7" spans="1:4" x14ac:dyDescent="0.2">
      <c r="A7" s="209" t="s">
        <v>120</v>
      </c>
      <c r="B7" s="210"/>
      <c r="C7" s="8"/>
      <c r="D7" s="6"/>
    </row>
    <row r="8" spans="1:4" x14ac:dyDescent="0.2">
      <c r="A8" s="209" t="s">
        <v>172</v>
      </c>
      <c r="B8" s="210"/>
      <c r="C8" s="9"/>
      <c r="D8" s="10"/>
    </row>
    <row r="9" spans="1:4" x14ac:dyDescent="0.2">
      <c r="A9" s="209" t="s">
        <v>121</v>
      </c>
      <c r="B9" s="210"/>
      <c r="C9" s="11"/>
      <c r="D9" s="10"/>
    </row>
    <row r="10" spans="1:4" x14ac:dyDescent="0.2">
      <c r="A10" s="12"/>
      <c r="B10" s="12"/>
      <c r="C10" s="13"/>
    </row>
    <row r="11" spans="1:4" x14ac:dyDescent="0.2">
      <c r="A11" s="211" t="s">
        <v>3</v>
      </c>
      <c r="B11" s="211"/>
      <c r="C11" s="211"/>
    </row>
    <row r="12" spans="1:4" x14ac:dyDescent="0.2">
      <c r="A12" s="14" t="s">
        <v>4</v>
      </c>
      <c r="B12" s="15" t="s">
        <v>5</v>
      </c>
      <c r="C12" s="148" t="s">
        <v>6</v>
      </c>
    </row>
    <row r="13" spans="1:4" x14ac:dyDescent="0.2">
      <c r="A13" s="14" t="s">
        <v>7</v>
      </c>
      <c r="B13" s="15" t="s">
        <v>8</v>
      </c>
      <c r="C13" s="149" t="s">
        <v>158</v>
      </c>
    </row>
    <row r="14" spans="1:4" x14ac:dyDescent="0.2">
      <c r="A14" s="14" t="s">
        <v>9</v>
      </c>
      <c r="B14" s="15" t="s">
        <v>10</v>
      </c>
      <c r="C14" s="17" t="s">
        <v>11</v>
      </c>
    </row>
    <row r="15" spans="1:4" x14ac:dyDescent="0.2">
      <c r="A15" s="14" t="s">
        <v>12</v>
      </c>
      <c r="B15" s="15" t="s">
        <v>13</v>
      </c>
      <c r="C15" s="16">
        <v>12</v>
      </c>
    </row>
    <row r="16" spans="1:4" x14ac:dyDescent="0.2">
      <c r="A16" s="18"/>
      <c r="B16" s="19"/>
      <c r="C16" s="18"/>
    </row>
    <row r="17" spans="1:4" ht="24" x14ac:dyDescent="0.2">
      <c r="A17" s="140" t="s">
        <v>14</v>
      </c>
      <c r="B17" s="140" t="s">
        <v>15</v>
      </c>
      <c r="C17" s="140" t="s">
        <v>16</v>
      </c>
    </row>
    <row r="18" spans="1:4" x14ac:dyDescent="0.2">
      <c r="A18" s="150" t="s">
        <v>17</v>
      </c>
      <c r="B18" s="20" t="s">
        <v>18</v>
      </c>
      <c r="C18" s="147">
        <v>1</v>
      </c>
    </row>
    <row r="19" spans="1:4" x14ac:dyDescent="0.2">
      <c r="A19" s="21"/>
      <c r="B19" s="21"/>
      <c r="C19" s="22"/>
    </row>
    <row r="20" spans="1:4" x14ac:dyDescent="0.2">
      <c r="A20" s="212" t="s">
        <v>19</v>
      </c>
      <c r="B20" s="212"/>
      <c r="C20" s="212"/>
    </row>
    <row r="21" spans="1:4" x14ac:dyDescent="0.2">
      <c r="A21" s="212" t="s">
        <v>20</v>
      </c>
      <c r="B21" s="212"/>
      <c r="C21" s="212"/>
    </row>
    <row r="22" spans="1:4" x14ac:dyDescent="0.2">
      <c r="A22" s="213" t="s">
        <v>21</v>
      </c>
      <c r="B22" s="213"/>
      <c r="C22" s="213"/>
    </row>
    <row r="23" spans="1:4" x14ac:dyDescent="0.2">
      <c r="A23" s="23">
        <v>1</v>
      </c>
      <c r="B23" s="24" t="s">
        <v>22</v>
      </c>
      <c r="C23" s="150" t="s">
        <v>17</v>
      </c>
    </row>
    <row r="24" spans="1:4" ht="24" x14ac:dyDescent="0.2">
      <c r="A24" s="23">
        <v>2</v>
      </c>
      <c r="B24" s="25" t="s">
        <v>165</v>
      </c>
      <c r="C24" s="26">
        <v>1026.1500000000001</v>
      </c>
    </row>
    <row r="25" spans="1:4" ht="24" x14ac:dyDescent="0.2">
      <c r="A25" s="23">
        <v>3</v>
      </c>
      <c r="B25" s="24" t="s">
        <v>23</v>
      </c>
      <c r="C25" s="150" t="s">
        <v>24</v>
      </c>
    </row>
    <row r="26" spans="1:4" x14ac:dyDescent="0.2">
      <c r="A26" s="23">
        <v>4</v>
      </c>
      <c r="B26" s="24" t="s">
        <v>25</v>
      </c>
      <c r="C26" s="27">
        <v>42005</v>
      </c>
    </row>
    <row r="27" spans="1:4" x14ac:dyDescent="0.2">
      <c r="A27" s="214" t="s">
        <v>125</v>
      </c>
      <c r="B27" s="214"/>
      <c r="C27" s="214"/>
    </row>
    <row r="28" spans="1:4" x14ac:dyDescent="0.2">
      <c r="A28" s="18"/>
      <c r="B28" s="28"/>
      <c r="C28" s="18"/>
    </row>
    <row r="29" spans="1:4" x14ac:dyDescent="0.2">
      <c r="A29" s="204" t="s">
        <v>26</v>
      </c>
      <c r="B29" s="205"/>
      <c r="C29" s="205"/>
    </row>
    <row r="30" spans="1:4" x14ac:dyDescent="0.2">
      <c r="A30" s="29">
        <v>1</v>
      </c>
      <c r="B30" s="29" t="s">
        <v>27</v>
      </c>
      <c r="C30" s="29" t="s">
        <v>28</v>
      </c>
      <c r="D30" s="30"/>
    </row>
    <row r="31" spans="1:4" x14ac:dyDescent="0.2">
      <c r="A31" s="140" t="s">
        <v>4</v>
      </c>
      <c r="B31" s="25" t="s">
        <v>29</v>
      </c>
      <c r="C31" s="31">
        <v>1026.1500000000001</v>
      </c>
      <c r="D31" s="30"/>
    </row>
    <row r="32" spans="1:4" ht="24" x14ac:dyDescent="0.2">
      <c r="A32" s="32" t="s">
        <v>7</v>
      </c>
      <c r="B32" s="33" t="s">
        <v>168</v>
      </c>
      <c r="C32" s="34">
        <f>C31*30%</f>
        <v>307.84500000000003</v>
      </c>
      <c r="D32" s="35"/>
    </row>
    <row r="33" spans="1:4" x14ac:dyDescent="0.2">
      <c r="A33" s="140" t="s">
        <v>9</v>
      </c>
      <c r="B33" s="33" t="s">
        <v>30</v>
      </c>
      <c r="C33" s="36">
        <v>0</v>
      </c>
      <c r="D33" s="35"/>
    </row>
    <row r="34" spans="1:4" x14ac:dyDescent="0.2">
      <c r="A34" s="140" t="s">
        <v>12</v>
      </c>
      <c r="B34" s="25" t="s">
        <v>31</v>
      </c>
      <c r="C34" s="26">
        <v>0</v>
      </c>
      <c r="D34" s="30"/>
    </row>
    <row r="35" spans="1:4" x14ac:dyDescent="0.2">
      <c r="A35" s="140" t="s">
        <v>32</v>
      </c>
      <c r="B35" s="25" t="s">
        <v>33</v>
      </c>
      <c r="C35" s="26">
        <v>0</v>
      </c>
      <c r="D35" s="30"/>
    </row>
    <row r="36" spans="1:4" x14ac:dyDescent="0.2">
      <c r="A36" s="140" t="s">
        <v>34</v>
      </c>
      <c r="B36" s="25" t="s">
        <v>35</v>
      </c>
      <c r="C36" s="26">
        <v>0</v>
      </c>
      <c r="D36" s="30"/>
    </row>
    <row r="37" spans="1:4" x14ac:dyDescent="0.2">
      <c r="A37" s="140" t="s">
        <v>36</v>
      </c>
      <c r="B37" s="25" t="s">
        <v>37</v>
      </c>
      <c r="C37" s="26">
        <v>0</v>
      </c>
      <c r="D37" s="30"/>
    </row>
    <row r="38" spans="1:4" ht="24" x14ac:dyDescent="0.2">
      <c r="A38" s="140" t="s">
        <v>38</v>
      </c>
      <c r="B38" s="25" t="s">
        <v>163</v>
      </c>
      <c r="C38" s="26">
        <v>20.07</v>
      </c>
      <c r="D38" s="30"/>
    </row>
    <row r="39" spans="1:4" ht="24" x14ac:dyDescent="0.2">
      <c r="A39" s="140" t="s">
        <v>39</v>
      </c>
      <c r="B39" s="37" t="s">
        <v>134</v>
      </c>
      <c r="C39" s="31">
        <v>100</v>
      </c>
      <c r="D39" s="30"/>
    </row>
    <row r="40" spans="1:4" x14ac:dyDescent="0.2">
      <c r="A40" s="217" t="s">
        <v>40</v>
      </c>
      <c r="B40" s="218"/>
      <c r="C40" s="38">
        <f>SUM(C31:C39)</f>
        <v>1454.0650000000001</v>
      </c>
      <c r="D40" s="30"/>
    </row>
    <row r="41" spans="1:4" x14ac:dyDescent="0.2">
      <c r="A41" s="39"/>
      <c r="B41" s="39"/>
      <c r="C41" s="13"/>
      <c r="D41" s="30"/>
    </row>
    <row r="42" spans="1:4" x14ac:dyDescent="0.2">
      <c r="A42" s="219" t="s">
        <v>41</v>
      </c>
      <c r="B42" s="220"/>
      <c r="C42" s="220"/>
      <c r="D42" s="41"/>
    </row>
    <row r="43" spans="1:4" x14ac:dyDescent="0.2">
      <c r="A43" s="29">
        <v>2</v>
      </c>
      <c r="B43" s="29" t="s">
        <v>42</v>
      </c>
      <c r="C43" s="29" t="s">
        <v>28</v>
      </c>
      <c r="D43" s="42"/>
    </row>
    <row r="44" spans="1:4" x14ac:dyDescent="0.2">
      <c r="A44" s="140" t="s">
        <v>4</v>
      </c>
      <c r="B44" s="146" t="s">
        <v>170</v>
      </c>
      <c r="C44" s="144">
        <f>(2.7*2*20.8363)-6%*C31*(20.8363/30.4375)</f>
        <v>70.368335245995894</v>
      </c>
      <c r="D44" s="170"/>
    </row>
    <row r="45" spans="1:4" ht="24" x14ac:dyDescent="0.2">
      <c r="A45" s="199" t="s">
        <v>7</v>
      </c>
      <c r="B45" s="25" t="s">
        <v>177</v>
      </c>
      <c r="C45" s="145">
        <f>(11*20.8363)-(11*20.8363*10%)</f>
        <v>206.27937000000003</v>
      </c>
      <c r="D45" s="198" t="s">
        <v>179</v>
      </c>
    </row>
    <row r="46" spans="1:4" x14ac:dyDescent="0.2">
      <c r="A46" s="140" t="s">
        <v>9</v>
      </c>
      <c r="B46" s="25" t="s">
        <v>43</v>
      </c>
      <c r="C46" s="26">
        <v>0</v>
      </c>
      <c r="D46" s="44"/>
    </row>
    <row r="47" spans="1:4" x14ac:dyDescent="0.2">
      <c r="A47" s="140" t="s">
        <v>12</v>
      </c>
      <c r="B47" s="25" t="s">
        <v>44</v>
      </c>
      <c r="C47" s="26">
        <v>0</v>
      </c>
      <c r="D47" s="44"/>
    </row>
    <row r="48" spans="1:4" x14ac:dyDescent="0.2">
      <c r="A48" s="45" t="s">
        <v>32</v>
      </c>
      <c r="B48" s="46" t="s">
        <v>45</v>
      </c>
      <c r="C48" s="26">
        <v>0</v>
      </c>
      <c r="D48" s="44"/>
    </row>
    <row r="49" spans="1:4" x14ac:dyDescent="0.2">
      <c r="A49" s="140" t="s">
        <v>34</v>
      </c>
      <c r="B49" s="47" t="s">
        <v>164</v>
      </c>
      <c r="C49" s="26">
        <v>15.12</v>
      </c>
      <c r="D49" s="44"/>
    </row>
    <row r="50" spans="1:4" x14ac:dyDescent="0.2">
      <c r="A50" s="221" t="s">
        <v>46</v>
      </c>
      <c r="B50" s="221" t="s">
        <v>47</v>
      </c>
      <c r="C50" s="48">
        <f>SUM(C44:C49)</f>
        <v>291.7677052459959</v>
      </c>
      <c r="D50" s="44"/>
    </row>
    <row r="51" spans="1:4" x14ac:dyDescent="0.2">
      <c r="A51" s="39"/>
      <c r="B51" s="39"/>
      <c r="C51" s="13"/>
      <c r="D51" s="30"/>
    </row>
    <row r="52" spans="1:4" x14ac:dyDescent="0.2">
      <c r="A52" s="204" t="s">
        <v>48</v>
      </c>
      <c r="B52" s="205"/>
      <c r="C52" s="205"/>
      <c r="D52" s="30"/>
    </row>
    <row r="53" spans="1:4" x14ac:dyDescent="0.2">
      <c r="A53" s="142">
        <v>3</v>
      </c>
      <c r="B53" s="142" t="s">
        <v>49</v>
      </c>
      <c r="C53" s="142" t="s">
        <v>28</v>
      </c>
      <c r="D53" s="30"/>
    </row>
    <row r="54" spans="1:4" x14ac:dyDescent="0.2">
      <c r="A54" s="14" t="s">
        <v>4</v>
      </c>
      <c r="B54" s="49" t="s">
        <v>50</v>
      </c>
      <c r="C54" s="50">
        <v>0</v>
      </c>
      <c r="D54" s="51"/>
    </row>
    <row r="55" spans="1:4" x14ac:dyDescent="0.2">
      <c r="A55" s="14" t="s">
        <v>7</v>
      </c>
      <c r="B55" s="46" t="s">
        <v>51</v>
      </c>
      <c r="C55" s="50">
        <v>0</v>
      </c>
      <c r="D55" s="51"/>
    </row>
    <row r="56" spans="1:4" x14ac:dyDescent="0.2">
      <c r="A56" s="14" t="s">
        <v>9</v>
      </c>
      <c r="B56" s="46" t="s">
        <v>52</v>
      </c>
      <c r="C56" s="50">
        <v>0</v>
      </c>
      <c r="D56" s="52"/>
    </row>
    <row r="57" spans="1:4" x14ac:dyDescent="0.2">
      <c r="A57" s="53" t="s">
        <v>12</v>
      </c>
      <c r="B57" s="54" t="s">
        <v>53</v>
      </c>
      <c r="C57" s="50">
        <v>0</v>
      </c>
      <c r="D57" s="51"/>
    </row>
    <row r="58" spans="1:4" x14ac:dyDescent="0.2">
      <c r="A58" s="222" t="s">
        <v>54</v>
      </c>
      <c r="B58" s="223"/>
      <c r="C58" s="48">
        <f>SUM(C54:C57)</f>
        <v>0</v>
      </c>
      <c r="D58" s="51"/>
    </row>
    <row r="59" spans="1:4" x14ac:dyDescent="0.2">
      <c r="A59" s="224" t="s">
        <v>124</v>
      </c>
      <c r="B59" s="224"/>
      <c r="C59" s="224"/>
      <c r="D59" s="39"/>
    </row>
    <row r="60" spans="1:4" x14ac:dyDescent="0.2">
      <c r="A60" s="39"/>
      <c r="B60" s="28"/>
      <c r="C60" s="13"/>
      <c r="D60" s="39"/>
    </row>
    <row r="61" spans="1:4" x14ac:dyDescent="0.2">
      <c r="A61" s="39"/>
      <c r="B61" s="28"/>
      <c r="C61" s="13"/>
      <c r="D61" s="39"/>
    </row>
    <row r="62" spans="1:4" x14ac:dyDescent="0.2">
      <c r="A62" s="39"/>
      <c r="B62" s="28"/>
      <c r="C62" s="13"/>
      <c r="D62" s="39"/>
    </row>
    <row r="63" spans="1:4" x14ac:dyDescent="0.2">
      <c r="A63" s="39"/>
      <c r="B63" s="28"/>
      <c r="C63" s="13"/>
      <c r="D63" s="39"/>
    </row>
    <row r="64" spans="1:4" x14ac:dyDescent="0.2">
      <c r="A64" s="225" t="s">
        <v>55</v>
      </c>
      <c r="B64" s="226"/>
      <c r="C64" s="226"/>
      <c r="D64" s="226"/>
    </row>
    <row r="65" spans="1:4" x14ac:dyDescent="0.2">
      <c r="A65" s="227" t="s">
        <v>119</v>
      </c>
      <c r="B65" s="227"/>
      <c r="C65" s="227"/>
      <c r="D65" s="227"/>
    </row>
    <row r="66" spans="1:4" x14ac:dyDescent="0.2">
      <c r="A66" s="55" t="s">
        <v>56</v>
      </c>
      <c r="B66" s="55" t="s">
        <v>57</v>
      </c>
      <c r="C66" s="56" t="s">
        <v>58</v>
      </c>
      <c r="D66" s="55" t="s">
        <v>28</v>
      </c>
    </row>
    <row r="67" spans="1:4" x14ac:dyDescent="0.2">
      <c r="A67" s="23" t="s">
        <v>4</v>
      </c>
      <c r="B67" s="24" t="s">
        <v>59</v>
      </c>
      <c r="C67" s="57">
        <v>0.2</v>
      </c>
      <c r="D67" s="58">
        <f>C67*C40</f>
        <v>290.81300000000005</v>
      </c>
    </row>
    <row r="68" spans="1:4" x14ac:dyDescent="0.2">
      <c r="A68" s="23" t="s">
        <v>7</v>
      </c>
      <c r="B68" s="24" t="s">
        <v>60</v>
      </c>
      <c r="C68" s="57">
        <v>1.4999999999999999E-2</v>
      </c>
      <c r="D68" s="58">
        <f>C68*C40</f>
        <v>21.810974999999999</v>
      </c>
    </row>
    <row r="69" spans="1:4" x14ac:dyDescent="0.2">
      <c r="A69" s="23" t="s">
        <v>9</v>
      </c>
      <c r="B69" s="24" t="s">
        <v>61</v>
      </c>
      <c r="C69" s="57">
        <v>0.01</v>
      </c>
      <c r="D69" s="58">
        <f>C69*C40</f>
        <v>14.540650000000001</v>
      </c>
    </row>
    <row r="70" spans="1:4" x14ac:dyDescent="0.2">
      <c r="A70" s="23" t="s">
        <v>12</v>
      </c>
      <c r="B70" s="24" t="s">
        <v>62</v>
      </c>
      <c r="C70" s="57">
        <v>2E-3</v>
      </c>
      <c r="D70" s="58">
        <f>C70*C40</f>
        <v>2.9081300000000003</v>
      </c>
    </row>
    <row r="71" spans="1:4" x14ac:dyDescent="0.2">
      <c r="A71" s="23" t="s">
        <v>32</v>
      </c>
      <c r="B71" s="24" t="s">
        <v>63</v>
      </c>
      <c r="C71" s="57">
        <v>2.5000000000000001E-2</v>
      </c>
      <c r="D71" s="58">
        <f>C71*C40</f>
        <v>36.351625000000006</v>
      </c>
    </row>
    <row r="72" spans="1:4" x14ac:dyDescent="0.2">
      <c r="A72" s="136" t="s">
        <v>34</v>
      </c>
      <c r="B72" s="132" t="s">
        <v>64</v>
      </c>
      <c r="C72" s="137">
        <v>0.08</v>
      </c>
      <c r="D72" s="50">
        <f>C72*C40</f>
        <v>116.32520000000001</v>
      </c>
    </row>
    <row r="73" spans="1:4" ht="24" x14ac:dyDescent="0.2">
      <c r="A73" s="23" t="s">
        <v>36</v>
      </c>
      <c r="B73" s="24" t="s">
        <v>166</v>
      </c>
      <c r="C73" s="59">
        <v>0.02</v>
      </c>
      <c r="D73" s="50">
        <f>C73*C40</f>
        <v>29.081300000000002</v>
      </c>
    </row>
    <row r="74" spans="1:4" x14ac:dyDescent="0.2">
      <c r="A74" s="23" t="s">
        <v>38</v>
      </c>
      <c r="B74" s="24" t="s">
        <v>65</v>
      </c>
      <c r="C74" s="57">
        <v>6.0000000000000001E-3</v>
      </c>
      <c r="D74" s="58">
        <f>C74*C40</f>
        <v>8.7243899999999996</v>
      </c>
    </row>
    <row r="75" spans="1:4" x14ac:dyDescent="0.2">
      <c r="A75" s="228" t="s">
        <v>66</v>
      </c>
      <c r="B75" s="228"/>
      <c r="C75" s="60">
        <f>SUM(C67:C74)</f>
        <v>0.3580000000000001</v>
      </c>
      <c r="D75" s="48">
        <f>SUM(D67:D74)</f>
        <v>520.55527000000006</v>
      </c>
    </row>
    <row r="76" spans="1:4" x14ac:dyDescent="0.2">
      <c r="A76" s="214" t="s">
        <v>67</v>
      </c>
      <c r="B76" s="214"/>
      <c r="C76" s="214"/>
      <c r="D76" s="214"/>
    </row>
    <row r="77" spans="1:4" x14ac:dyDescent="0.2">
      <c r="A77" s="229" t="s">
        <v>68</v>
      </c>
      <c r="B77" s="229"/>
      <c r="C77" s="229"/>
      <c r="D77" s="229"/>
    </row>
    <row r="78" spans="1:4" x14ac:dyDescent="0.2">
      <c r="A78" s="39"/>
      <c r="B78" s="39"/>
      <c r="C78" s="13"/>
      <c r="D78" s="39"/>
    </row>
    <row r="79" spans="1:4" x14ac:dyDescent="0.2">
      <c r="A79" s="215" t="s">
        <v>159</v>
      </c>
      <c r="B79" s="216"/>
      <c r="C79" s="216"/>
      <c r="D79" s="216"/>
    </row>
    <row r="80" spans="1:4" x14ac:dyDescent="0.2">
      <c r="A80" s="55" t="s">
        <v>69</v>
      </c>
      <c r="B80" s="55" t="s">
        <v>160</v>
      </c>
      <c r="C80" s="56" t="s">
        <v>58</v>
      </c>
      <c r="D80" s="55" t="s">
        <v>28</v>
      </c>
    </row>
    <row r="81" spans="1:7" ht="24" x14ac:dyDescent="0.2">
      <c r="A81" s="23" t="s">
        <v>4</v>
      </c>
      <c r="B81" s="132" t="s">
        <v>167</v>
      </c>
      <c r="C81" s="79">
        <v>8.3299999999999999E-2</v>
      </c>
      <c r="D81" s="63">
        <f>C81*C40</f>
        <v>121.1236145</v>
      </c>
    </row>
    <row r="82" spans="1:7" x14ac:dyDescent="0.2">
      <c r="A82" s="231" t="s">
        <v>70</v>
      </c>
      <c r="B82" s="232"/>
      <c r="C82" s="64">
        <f>C81</f>
        <v>8.3299999999999999E-2</v>
      </c>
      <c r="D82" s="65">
        <f>SUM(D81:D81)</f>
        <v>121.1236145</v>
      </c>
    </row>
    <row r="83" spans="1:7" ht="24" x14ac:dyDescent="0.2">
      <c r="A83" s="78" t="s">
        <v>7</v>
      </c>
      <c r="B83" s="66" t="s">
        <v>71</v>
      </c>
      <c r="C83" s="80">
        <f>C82*C75</f>
        <v>2.9821400000000008E-2</v>
      </c>
      <c r="D83" s="165">
        <f>C83*C40</f>
        <v>43.362253991000017</v>
      </c>
    </row>
    <row r="84" spans="1:7" x14ac:dyDescent="0.2">
      <c r="A84" s="228" t="s">
        <v>72</v>
      </c>
      <c r="B84" s="228" t="s">
        <v>73</v>
      </c>
      <c r="C84" s="166">
        <f>SUM(C82:C83)</f>
        <v>0.11312140000000001</v>
      </c>
      <c r="D84" s="164">
        <f>SUM(D82:D83)</f>
        <v>164.48586849100002</v>
      </c>
    </row>
    <row r="85" spans="1:7" x14ac:dyDescent="0.2">
      <c r="A85" s="39"/>
      <c r="B85" s="39"/>
      <c r="C85" s="13"/>
      <c r="D85" s="39"/>
    </row>
    <row r="86" spans="1:7" x14ac:dyDescent="0.2">
      <c r="A86" s="211" t="s">
        <v>74</v>
      </c>
      <c r="B86" s="230"/>
      <c r="C86" s="230"/>
      <c r="D86" s="230"/>
    </row>
    <row r="87" spans="1:7" x14ac:dyDescent="0.2">
      <c r="A87" s="55" t="s">
        <v>75</v>
      </c>
      <c r="B87" s="55" t="s">
        <v>76</v>
      </c>
      <c r="C87" s="55" t="s">
        <v>58</v>
      </c>
      <c r="D87" s="55" t="s">
        <v>28</v>
      </c>
    </row>
    <row r="88" spans="1:7" x14ac:dyDescent="0.2">
      <c r="A88" s="70" t="s">
        <v>4</v>
      </c>
      <c r="B88" s="71" t="s">
        <v>169</v>
      </c>
      <c r="C88" s="152">
        <v>2.8600000000000001E-3</v>
      </c>
      <c r="D88" s="153">
        <f>C88*C40</f>
        <v>4.1586259000000005</v>
      </c>
    </row>
    <row r="89" spans="1:7" x14ac:dyDescent="0.2">
      <c r="A89" s="61" t="s">
        <v>7</v>
      </c>
      <c r="B89" s="72" t="s">
        <v>77</v>
      </c>
      <c r="C89" s="154">
        <f>C88*C75</f>
        <v>1.0238800000000002E-3</v>
      </c>
      <c r="D89" s="155">
        <f>C89*C40</f>
        <v>1.4887880722000004</v>
      </c>
    </row>
    <row r="90" spans="1:7" x14ac:dyDescent="0.2">
      <c r="A90" s="217" t="s">
        <v>78</v>
      </c>
      <c r="B90" s="218" t="s">
        <v>73</v>
      </c>
      <c r="C90" s="167">
        <f>SUM(C88:C89)</f>
        <v>3.8838800000000001E-3</v>
      </c>
      <c r="D90" s="168">
        <f>SUM(D88:D89)</f>
        <v>5.6474139722000007</v>
      </c>
    </row>
    <row r="91" spans="1:7" x14ac:dyDescent="0.2">
      <c r="A91" s="75"/>
      <c r="B91" s="75"/>
      <c r="C91" s="76"/>
      <c r="D91" s="77"/>
    </row>
    <row r="92" spans="1:7" x14ac:dyDescent="0.2">
      <c r="A92" s="211" t="s">
        <v>79</v>
      </c>
      <c r="B92" s="230"/>
      <c r="C92" s="230"/>
      <c r="D92" s="230"/>
    </row>
    <row r="93" spans="1:7" x14ac:dyDescent="0.2">
      <c r="A93" s="55" t="s">
        <v>80</v>
      </c>
      <c r="B93" s="55" t="s">
        <v>81</v>
      </c>
      <c r="C93" s="56" t="s">
        <v>58</v>
      </c>
      <c r="D93" s="55" t="s">
        <v>28</v>
      </c>
    </row>
    <row r="94" spans="1:7" x14ac:dyDescent="0.2">
      <c r="A94" s="200" t="s">
        <v>4</v>
      </c>
      <c r="B94" s="24" t="s">
        <v>82</v>
      </c>
      <c r="C94" s="156">
        <v>4.1999999999999997E-3</v>
      </c>
      <c r="D94" s="195">
        <f>(C40+D104)*C94</f>
        <v>6.7853652411999992</v>
      </c>
      <c r="E94" s="198" t="s">
        <v>179</v>
      </c>
      <c r="G94" s="178"/>
    </row>
    <row r="95" spans="1:7" ht="24" x14ac:dyDescent="0.2">
      <c r="A95" s="78" t="s">
        <v>7</v>
      </c>
      <c r="B95" s="24" t="s">
        <v>83</v>
      </c>
      <c r="C95" s="79">
        <f>8%*C94</f>
        <v>3.3599999999999998E-4</v>
      </c>
      <c r="D95" s="65">
        <f>C95*C40</f>
        <v>0.48856583999999997</v>
      </c>
    </row>
    <row r="96" spans="1:7" ht="24" x14ac:dyDescent="0.2">
      <c r="A96" s="133" t="s">
        <v>9</v>
      </c>
      <c r="B96" s="132" t="s">
        <v>155</v>
      </c>
      <c r="C96" s="138">
        <f>(40%+10%)*8%</f>
        <v>0.04</v>
      </c>
      <c r="D96" s="65">
        <f>C96*C40</f>
        <v>58.162600000000005</v>
      </c>
    </row>
    <row r="97" spans="1:9" x14ac:dyDescent="0.2">
      <c r="A97" s="200" t="s">
        <v>12</v>
      </c>
      <c r="B97" s="24" t="s">
        <v>84</v>
      </c>
      <c r="C97" s="157">
        <f>(1/30/12)*7</f>
        <v>1.9444444444444445E-2</v>
      </c>
      <c r="D97" s="195">
        <f>(C40+C50+D104)*C97</f>
        <v>37.086988903857325</v>
      </c>
      <c r="E97" s="198" t="s">
        <v>179</v>
      </c>
      <c r="G97" s="197"/>
    </row>
    <row r="98" spans="1:9" x14ac:dyDescent="0.2">
      <c r="A98" s="78" t="s">
        <v>32</v>
      </c>
      <c r="B98" s="24" t="s">
        <v>85</v>
      </c>
      <c r="C98" s="159">
        <f>C97*C75</f>
        <v>6.9611111111111132E-3</v>
      </c>
      <c r="D98" s="158">
        <f>C98*C40</f>
        <v>10.121908027777781</v>
      </c>
    </row>
    <row r="99" spans="1:9" ht="24" x14ac:dyDescent="0.2">
      <c r="A99" s="133" t="s">
        <v>34</v>
      </c>
      <c r="B99" s="132" t="s">
        <v>156</v>
      </c>
      <c r="C99" s="138">
        <f>(40%+10%)*8%</f>
        <v>0.04</v>
      </c>
      <c r="D99" s="65">
        <f>C99*C40</f>
        <v>58.162600000000005</v>
      </c>
    </row>
    <row r="100" spans="1:9" x14ac:dyDescent="0.2">
      <c r="A100" s="217" t="s">
        <v>86</v>
      </c>
      <c r="B100" s="218" t="s">
        <v>73</v>
      </c>
      <c r="C100" s="73">
        <f>SUM(C94:C99)</f>
        <v>0.11094155555555557</v>
      </c>
      <c r="D100" s="74">
        <f>SUM(D94:D99)</f>
        <v>170.80802801283511</v>
      </c>
    </row>
    <row r="101" spans="1:9" x14ac:dyDescent="0.2">
      <c r="A101" s="39"/>
      <c r="B101" s="39"/>
      <c r="C101" s="13"/>
      <c r="D101" s="39"/>
      <c r="I101" s="197"/>
    </row>
    <row r="102" spans="1:9" x14ac:dyDescent="0.2">
      <c r="A102" s="215" t="s">
        <v>87</v>
      </c>
      <c r="B102" s="216"/>
      <c r="C102" s="216"/>
      <c r="D102" s="216"/>
    </row>
    <row r="103" spans="1:9" x14ac:dyDescent="0.2">
      <c r="A103" s="81" t="s">
        <v>88</v>
      </c>
      <c r="B103" s="81" t="s">
        <v>89</v>
      </c>
      <c r="C103" s="82" t="s">
        <v>58</v>
      </c>
      <c r="D103" s="81" t="s">
        <v>28</v>
      </c>
    </row>
    <row r="104" spans="1:9" x14ac:dyDescent="0.2">
      <c r="A104" s="196" t="s">
        <v>4</v>
      </c>
      <c r="B104" s="84" t="s">
        <v>161</v>
      </c>
      <c r="C104" s="160">
        <f>8.33%*(1/3)+8.33%</f>
        <v>0.11106666666666666</v>
      </c>
      <c r="D104" s="86">
        <f>C104*C40</f>
        <v>161.49815266666667</v>
      </c>
    </row>
    <row r="105" spans="1:9" ht="24" x14ac:dyDescent="0.2">
      <c r="A105" s="83" t="s">
        <v>7</v>
      </c>
      <c r="B105" s="84" t="s">
        <v>90</v>
      </c>
      <c r="C105" s="85">
        <f>(5.96/30)*(1/12)</f>
        <v>1.6555555555555553E-2</v>
      </c>
      <c r="D105" s="161">
        <f>C105*C40</f>
        <v>24.072853888888886</v>
      </c>
    </row>
    <row r="106" spans="1:9" x14ac:dyDescent="0.2">
      <c r="A106" s="83" t="s">
        <v>9</v>
      </c>
      <c r="B106" s="84" t="s">
        <v>91</v>
      </c>
      <c r="C106" s="85">
        <f>(5/30)/12*0.015</f>
        <v>2.0833333333333332E-4</v>
      </c>
      <c r="D106" s="162">
        <f>C106*C40</f>
        <v>0.30293020833333334</v>
      </c>
    </row>
    <row r="107" spans="1:9" ht="24" x14ac:dyDescent="0.2">
      <c r="A107" s="83" t="s">
        <v>12</v>
      </c>
      <c r="B107" s="135" t="s">
        <v>92</v>
      </c>
      <c r="C107" s="163">
        <f>(1/30/12)*2.96</f>
        <v>8.2222222222222228E-3</v>
      </c>
      <c r="D107" s="161">
        <f>C107*C40</f>
        <v>11.955645555555558</v>
      </c>
    </row>
    <row r="108" spans="1:9" ht="24" x14ac:dyDescent="0.2">
      <c r="A108" s="83" t="s">
        <v>32</v>
      </c>
      <c r="B108" s="84" t="s">
        <v>93</v>
      </c>
      <c r="C108" s="160">
        <f>(0.78/30)*(1/12)</f>
        <v>2.1666666666666666E-3</v>
      </c>
      <c r="D108" s="169">
        <f>C108*C40</f>
        <v>3.1504741666666667</v>
      </c>
    </row>
    <row r="109" spans="1:9" x14ac:dyDescent="0.2">
      <c r="A109" s="83" t="s">
        <v>34</v>
      </c>
      <c r="B109" s="84" t="s">
        <v>94</v>
      </c>
      <c r="C109" s="85">
        <v>0</v>
      </c>
      <c r="D109" s="86">
        <f>C109*C40</f>
        <v>0</v>
      </c>
    </row>
    <row r="110" spans="1:9" x14ac:dyDescent="0.2">
      <c r="A110" s="233" t="s">
        <v>70</v>
      </c>
      <c r="B110" s="234"/>
      <c r="C110" s="134">
        <f>SUM(C104:C109)</f>
        <v>0.13821944444444445</v>
      </c>
      <c r="D110" s="86">
        <f>SUM(D104:D109)</f>
        <v>200.9800564861111</v>
      </c>
    </row>
    <row r="111" spans="1:9" ht="24" x14ac:dyDescent="0.2">
      <c r="A111" s="87" t="s">
        <v>36</v>
      </c>
      <c r="B111" s="84" t="s">
        <v>162</v>
      </c>
      <c r="C111" s="134">
        <f>C110*C75</f>
        <v>4.9482561111111129E-2</v>
      </c>
      <c r="D111" s="43">
        <f>C111*C40</f>
        <v>71.950860222027799</v>
      </c>
    </row>
    <row r="112" spans="1:9" x14ac:dyDescent="0.2">
      <c r="A112" s="217" t="s">
        <v>95</v>
      </c>
      <c r="B112" s="218" t="s">
        <v>73</v>
      </c>
      <c r="C112" s="73">
        <f>SUM(C110:C111)</f>
        <v>0.18770200555555558</v>
      </c>
      <c r="D112" s="74">
        <f>SUM(D110:D111)</f>
        <v>272.93091670813891</v>
      </c>
    </row>
    <row r="113" spans="1:9" x14ac:dyDescent="0.2">
      <c r="A113" s="39"/>
      <c r="B113" s="39"/>
      <c r="C113" s="13"/>
      <c r="D113" s="39"/>
    </row>
    <row r="114" spans="1:9" x14ac:dyDescent="0.2">
      <c r="A114" s="211" t="s">
        <v>96</v>
      </c>
      <c r="B114" s="230"/>
      <c r="C114" s="230"/>
      <c r="D114" s="230"/>
    </row>
    <row r="115" spans="1:9" x14ac:dyDescent="0.2">
      <c r="A115" s="55">
        <v>4</v>
      </c>
      <c r="B115" s="55" t="s">
        <v>81</v>
      </c>
      <c r="C115" s="55" t="s">
        <v>58</v>
      </c>
      <c r="D115" s="55" t="s">
        <v>28</v>
      </c>
    </row>
    <row r="116" spans="1:9" x14ac:dyDescent="0.2">
      <c r="A116" s="55" t="s">
        <v>56</v>
      </c>
      <c r="B116" s="88" t="s">
        <v>57</v>
      </c>
      <c r="C116" s="62">
        <f>C75</f>
        <v>0.3580000000000001</v>
      </c>
      <c r="D116" s="58">
        <f>C116*C40</f>
        <v>520.55527000000018</v>
      </c>
      <c r="G116" s="170"/>
      <c r="H116" s="187"/>
      <c r="I116" s="170"/>
    </row>
    <row r="117" spans="1:9" x14ac:dyDescent="0.2">
      <c r="A117" s="55" t="s">
        <v>69</v>
      </c>
      <c r="B117" s="89" t="s">
        <v>97</v>
      </c>
      <c r="C117" s="59">
        <f>C84</f>
        <v>0.11312140000000001</v>
      </c>
      <c r="D117" s="58">
        <f>C117*C40</f>
        <v>164.48586849100002</v>
      </c>
      <c r="G117" s="170"/>
      <c r="H117" s="190"/>
      <c r="I117" s="170"/>
    </row>
    <row r="118" spans="1:9" x14ac:dyDescent="0.2">
      <c r="A118" s="55" t="s">
        <v>75</v>
      </c>
      <c r="B118" s="72" t="s">
        <v>98</v>
      </c>
      <c r="C118" s="62">
        <f>C90</f>
        <v>3.8838800000000001E-3</v>
      </c>
      <c r="D118" s="58">
        <f>C118*C40</f>
        <v>5.6474139722000007</v>
      </c>
      <c r="G118" s="170"/>
      <c r="H118" s="191"/>
      <c r="I118" s="170"/>
    </row>
    <row r="119" spans="1:9" x14ac:dyDescent="0.2">
      <c r="A119" s="55" t="s">
        <v>80</v>
      </c>
      <c r="B119" s="72" t="s">
        <v>99</v>
      </c>
      <c r="C119" s="62">
        <f>C100</f>
        <v>0.11094155555555557</v>
      </c>
      <c r="D119" s="58">
        <f>C119*C40</f>
        <v>161.31623297888891</v>
      </c>
      <c r="G119" s="192"/>
      <c r="H119" s="191"/>
      <c r="I119" s="170"/>
    </row>
    <row r="120" spans="1:9" x14ac:dyDescent="0.2">
      <c r="A120" s="55" t="s">
        <v>88</v>
      </c>
      <c r="B120" s="72" t="s">
        <v>100</v>
      </c>
      <c r="C120" s="62">
        <f>C112</f>
        <v>0.18770200555555558</v>
      </c>
      <c r="D120" s="58">
        <f>C120*C40</f>
        <v>272.93091670813891</v>
      </c>
      <c r="G120" s="192"/>
      <c r="H120" s="193"/>
      <c r="I120" s="170"/>
    </row>
    <row r="121" spans="1:9" x14ac:dyDescent="0.2">
      <c r="A121" s="55" t="s">
        <v>101</v>
      </c>
      <c r="B121" s="72" t="s">
        <v>94</v>
      </c>
      <c r="C121" s="62">
        <v>0</v>
      </c>
      <c r="D121" s="58">
        <f>C121*C40</f>
        <v>0</v>
      </c>
      <c r="G121" s="192"/>
      <c r="H121" s="191"/>
      <c r="I121" s="170"/>
    </row>
    <row r="122" spans="1:9" x14ac:dyDescent="0.2">
      <c r="A122" s="259" t="s">
        <v>73</v>
      </c>
      <c r="B122" s="260"/>
      <c r="C122" s="202">
        <f>SUM(C116:C121)</f>
        <v>0.77364884111111132</v>
      </c>
      <c r="D122" s="201">
        <f>SUM(D116:D121)</f>
        <v>1124.9357021502281</v>
      </c>
      <c r="G122" s="192"/>
      <c r="H122" s="191"/>
      <c r="I122" s="170"/>
    </row>
    <row r="123" spans="1:9" x14ac:dyDescent="0.2">
      <c r="A123" s="39"/>
      <c r="B123" s="39"/>
      <c r="C123" s="13"/>
      <c r="D123" s="39"/>
      <c r="G123" s="170"/>
      <c r="H123" s="170"/>
      <c r="I123" s="170"/>
    </row>
    <row r="124" spans="1:9" x14ac:dyDescent="0.2">
      <c r="A124" s="39"/>
      <c r="B124" s="39"/>
      <c r="C124" s="13"/>
      <c r="D124" s="39"/>
      <c r="G124" s="170"/>
      <c r="H124" s="193"/>
      <c r="I124" s="170"/>
    </row>
    <row r="125" spans="1:9" x14ac:dyDescent="0.2">
      <c r="A125" s="211" t="s">
        <v>102</v>
      </c>
      <c r="B125" s="230"/>
      <c r="C125" s="230"/>
      <c r="D125" s="230"/>
      <c r="G125" s="192"/>
      <c r="H125" s="191"/>
      <c r="I125" s="170"/>
    </row>
    <row r="126" spans="1:9" x14ac:dyDescent="0.2">
      <c r="A126" s="55">
        <v>5</v>
      </c>
      <c r="B126" s="55" t="s">
        <v>103</v>
      </c>
      <c r="C126" s="55" t="s">
        <v>175</v>
      </c>
      <c r="D126" s="55" t="s">
        <v>28</v>
      </c>
      <c r="G126" s="170"/>
      <c r="H126" s="193"/>
      <c r="I126" s="170"/>
    </row>
    <row r="127" spans="1:9" x14ac:dyDescent="0.2">
      <c r="A127" s="23" t="s">
        <v>4</v>
      </c>
      <c r="B127" s="92" t="s">
        <v>104</v>
      </c>
      <c r="C127" s="93"/>
      <c r="D127" s="94"/>
      <c r="E127" s="170"/>
      <c r="G127" s="192"/>
      <c r="H127" s="187"/>
      <c r="I127" s="170"/>
    </row>
    <row r="128" spans="1:9" x14ac:dyDescent="0.2">
      <c r="A128" s="23"/>
      <c r="B128" s="88" t="s">
        <v>105</v>
      </c>
      <c r="C128" s="143">
        <v>0.03</v>
      </c>
      <c r="D128" s="95">
        <f>(C150+C151+C152+C153)*C128</f>
        <v>86.123052221886709</v>
      </c>
      <c r="E128" s="187"/>
      <c r="G128" s="170"/>
      <c r="H128" s="193"/>
      <c r="I128" s="187"/>
    </row>
    <row r="129" spans="1:9" x14ac:dyDescent="0.2">
      <c r="A129" s="141" t="s">
        <v>7</v>
      </c>
      <c r="B129" s="96" t="s">
        <v>106</v>
      </c>
      <c r="C129" s="97">
        <v>6.7900000000000002E-2</v>
      </c>
      <c r="D129" s="98">
        <f>(C154+D128)*C129</f>
        <v>200.77293010806969</v>
      </c>
      <c r="E129" s="187"/>
      <c r="G129" s="192"/>
      <c r="H129" s="187"/>
      <c r="I129" s="187"/>
    </row>
    <row r="130" spans="1:9" x14ac:dyDescent="0.2">
      <c r="A130" s="55" t="s">
        <v>9</v>
      </c>
      <c r="B130" s="182" t="s">
        <v>107</v>
      </c>
      <c r="C130" s="99"/>
      <c r="D130" s="100"/>
      <c r="E130" s="178"/>
      <c r="G130" s="194"/>
      <c r="H130" s="191"/>
      <c r="I130" s="193"/>
    </row>
    <row r="131" spans="1:9" x14ac:dyDescent="0.2">
      <c r="A131" s="236"/>
      <c r="B131" s="72" t="s">
        <v>135</v>
      </c>
      <c r="C131" s="101"/>
      <c r="D131" s="102"/>
      <c r="G131" s="170"/>
      <c r="H131" s="170"/>
      <c r="I131" s="191"/>
    </row>
    <row r="132" spans="1:9" x14ac:dyDescent="0.2">
      <c r="A132" s="237"/>
      <c r="B132" s="103" t="s">
        <v>108</v>
      </c>
      <c r="C132" s="175">
        <v>7.5999999999999998E-2</v>
      </c>
      <c r="D132" s="98">
        <f>((C154+D128+D129)/C145)*C132</f>
        <v>279.86296631975472</v>
      </c>
      <c r="E132" s="179"/>
      <c r="G132" s="170"/>
      <c r="H132" s="191"/>
      <c r="I132" s="170"/>
    </row>
    <row r="133" spans="1:9" x14ac:dyDescent="0.2">
      <c r="A133" s="237"/>
      <c r="B133" s="103" t="s">
        <v>109</v>
      </c>
      <c r="C133" s="175">
        <v>1.6500000000000001E-2</v>
      </c>
      <c r="D133" s="98">
        <f>((C154+D128+D129)/C145)*C133</f>
        <v>60.759722950999389</v>
      </c>
    </row>
    <row r="134" spans="1:9" x14ac:dyDescent="0.2">
      <c r="A134" s="237"/>
      <c r="B134" s="55" t="s">
        <v>110</v>
      </c>
      <c r="C134" s="67">
        <v>9.2499999999999999E-2</v>
      </c>
      <c r="D134" s="104">
        <f>SUM(D132:D133)</f>
        <v>340.62268927075411</v>
      </c>
      <c r="H134" s="179"/>
      <c r="I134" s="178"/>
    </row>
    <row r="135" spans="1:9" x14ac:dyDescent="0.2">
      <c r="A135" s="237"/>
      <c r="B135" s="72" t="s">
        <v>136</v>
      </c>
      <c r="C135" s="61"/>
      <c r="D135" s="105"/>
      <c r="H135" s="176"/>
      <c r="I135" s="178"/>
    </row>
    <row r="136" spans="1:9" x14ac:dyDescent="0.2">
      <c r="A136" s="237"/>
      <c r="B136" s="103"/>
      <c r="C136" s="67">
        <v>0</v>
      </c>
      <c r="D136" s="106"/>
      <c r="H136" s="176"/>
      <c r="I136" s="178"/>
    </row>
    <row r="137" spans="1:9" x14ac:dyDescent="0.2">
      <c r="A137" s="237"/>
      <c r="B137" s="55" t="s">
        <v>111</v>
      </c>
      <c r="C137" s="67">
        <v>0</v>
      </c>
      <c r="D137" s="106"/>
      <c r="H137" s="177"/>
      <c r="I137" s="178"/>
    </row>
    <row r="138" spans="1:9" x14ac:dyDescent="0.2">
      <c r="A138" s="237"/>
      <c r="B138" s="107"/>
      <c r="C138" s="108"/>
      <c r="D138" s="109"/>
      <c r="H138" s="176"/>
    </row>
    <row r="139" spans="1:9" x14ac:dyDescent="0.2">
      <c r="A139" s="237"/>
      <c r="B139" s="72" t="s">
        <v>137</v>
      </c>
      <c r="C139" s="61"/>
      <c r="D139" s="105"/>
    </row>
    <row r="140" spans="1:9" x14ac:dyDescent="0.2">
      <c r="A140" s="237"/>
      <c r="B140" s="171" t="s">
        <v>157</v>
      </c>
      <c r="C140" s="173">
        <v>0.05</v>
      </c>
      <c r="D140" s="98">
        <f>((C154+D128+D129)/C145)*C140</f>
        <v>184.12037257878603</v>
      </c>
    </row>
    <row r="141" spans="1:9" x14ac:dyDescent="0.2">
      <c r="A141" s="238"/>
      <c r="B141" s="55" t="s">
        <v>171</v>
      </c>
      <c r="C141" s="174">
        <f>C140</f>
        <v>0.05</v>
      </c>
      <c r="D141" s="98">
        <f>D140</f>
        <v>184.12037257878603</v>
      </c>
    </row>
    <row r="142" spans="1:9" x14ac:dyDescent="0.2">
      <c r="A142" s="222" t="s">
        <v>73</v>
      </c>
      <c r="B142" s="223" t="s">
        <v>73</v>
      </c>
      <c r="C142" s="69">
        <f>(C128+C129+C132+C133+C140)</f>
        <v>0.2404</v>
      </c>
      <c r="D142" s="110">
        <f>D128+D129+D134+D141</f>
        <v>811.63904417949652</v>
      </c>
      <c r="E142" s="179"/>
      <c r="G142" s="178"/>
    </row>
    <row r="143" spans="1:9" x14ac:dyDescent="0.2">
      <c r="A143" s="224" t="s">
        <v>123</v>
      </c>
      <c r="B143" s="224"/>
      <c r="C143" s="224"/>
      <c r="D143" s="111"/>
      <c r="E143" s="90"/>
      <c r="F143" s="90"/>
      <c r="G143" s="178"/>
      <c r="H143" s="91"/>
    </row>
    <row r="144" spans="1:9" ht="12.75" thickBot="1" x14ac:dyDescent="0.25">
      <c r="A144" s="239" t="s">
        <v>122</v>
      </c>
      <c r="B144" s="239"/>
      <c r="C144" s="239"/>
      <c r="D144" s="112"/>
      <c r="E144" s="90"/>
      <c r="F144" s="90"/>
      <c r="G144" s="178"/>
      <c r="H144" s="91"/>
    </row>
    <row r="145" spans="1:9" s="170" customFormat="1" ht="12.75" thickBot="1" x14ac:dyDescent="0.25">
      <c r="A145" s="248" t="s">
        <v>174</v>
      </c>
      <c r="B145" s="248"/>
      <c r="C145" s="189">
        <v>0.85750000000000004</v>
      </c>
      <c r="D145" s="184"/>
      <c r="E145" s="185"/>
      <c r="F145" s="185"/>
      <c r="G145" s="186"/>
      <c r="H145" s="91"/>
      <c r="I145" s="2"/>
    </row>
    <row r="146" spans="1:9" ht="15" customHeight="1" x14ac:dyDescent="0.2">
      <c r="A146" s="212" t="s">
        <v>139</v>
      </c>
      <c r="B146" s="212"/>
      <c r="C146" s="212"/>
      <c r="D146" s="39"/>
      <c r="E146" s="90"/>
      <c r="F146" s="90"/>
      <c r="G146" s="180"/>
      <c r="H146" s="91"/>
    </row>
    <row r="147" spans="1:9" x14ac:dyDescent="0.2">
      <c r="A147" s="240" t="s">
        <v>140</v>
      </c>
      <c r="B147" s="240"/>
      <c r="C147" s="240"/>
      <c r="D147" s="39"/>
      <c r="E147" s="90"/>
      <c r="F147" s="90"/>
      <c r="G147" s="180"/>
      <c r="H147" s="91"/>
    </row>
    <row r="148" spans="1:9" x14ac:dyDescent="0.2">
      <c r="A148" s="241" t="s">
        <v>138</v>
      </c>
      <c r="B148" s="242"/>
      <c r="C148" s="243"/>
      <c r="D148" s="39"/>
      <c r="E148" s="90"/>
      <c r="F148" s="90"/>
      <c r="G148" s="180"/>
      <c r="H148" s="91"/>
    </row>
    <row r="149" spans="1:9" x14ac:dyDescent="0.2">
      <c r="A149" s="244" t="s">
        <v>112</v>
      </c>
      <c r="B149" s="245"/>
      <c r="C149" s="55" t="s">
        <v>28</v>
      </c>
      <c r="D149" s="39"/>
      <c r="E149" s="90"/>
      <c r="F149" s="90"/>
    </row>
    <row r="150" spans="1:9" x14ac:dyDescent="0.2">
      <c r="A150" s="55" t="s">
        <v>4</v>
      </c>
      <c r="B150" s="88" t="s">
        <v>113</v>
      </c>
      <c r="C150" s="68">
        <f>C40</f>
        <v>1454.0650000000001</v>
      </c>
      <c r="D150" s="30"/>
      <c r="E150" s="113"/>
      <c r="F150" s="113"/>
      <c r="G150" s="91"/>
      <c r="H150" s="91"/>
    </row>
    <row r="151" spans="1:9" x14ac:dyDescent="0.2">
      <c r="A151" s="55" t="s">
        <v>7</v>
      </c>
      <c r="B151" s="72" t="s">
        <v>114</v>
      </c>
      <c r="C151" s="68">
        <f>C50</f>
        <v>291.7677052459959</v>
      </c>
      <c r="D151" s="30"/>
      <c r="E151" s="90"/>
      <c r="F151" s="90"/>
      <c r="G151" s="91"/>
      <c r="H151" s="91"/>
    </row>
    <row r="152" spans="1:9" x14ac:dyDescent="0.2">
      <c r="A152" s="14" t="s">
        <v>9</v>
      </c>
      <c r="B152" s="15" t="s">
        <v>115</v>
      </c>
      <c r="C152" s="114">
        <v>0</v>
      </c>
      <c r="D152" s="30"/>
      <c r="E152" s="90"/>
      <c r="F152" s="90"/>
      <c r="G152" s="91"/>
      <c r="H152" s="91"/>
    </row>
    <row r="153" spans="1:9" x14ac:dyDescent="0.2">
      <c r="A153" s="55" t="s">
        <v>12</v>
      </c>
      <c r="B153" s="72" t="s">
        <v>116</v>
      </c>
      <c r="C153" s="68">
        <f>D122</f>
        <v>1124.9357021502281</v>
      </c>
      <c r="D153" s="30"/>
      <c r="E153" s="90"/>
      <c r="F153" s="90"/>
      <c r="G153" s="91"/>
      <c r="H153" s="91"/>
    </row>
    <row r="154" spans="1:9" x14ac:dyDescent="0.2">
      <c r="A154" s="188" t="s">
        <v>176</v>
      </c>
      <c r="B154" s="61" t="s">
        <v>117</v>
      </c>
      <c r="C154" s="181">
        <f>(C150+C151+C152+C153)</f>
        <v>2870.7684073962237</v>
      </c>
      <c r="D154" s="30" t="s">
        <v>173</v>
      </c>
      <c r="E154" s="90"/>
      <c r="F154" s="90"/>
      <c r="G154" s="91"/>
      <c r="H154" s="91"/>
    </row>
    <row r="155" spans="1:9" x14ac:dyDescent="0.2">
      <c r="A155" s="55" t="s">
        <v>32</v>
      </c>
      <c r="B155" s="72" t="s">
        <v>118</v>
      </c>
      <c r="C155" s="58">
        <f>D142</f>
        <v>811.63904417949652</v>
      </c>
      <c r="D155" s="30"/>
      <c r="E155" s="90"/>
      <c r="F155" s="90"/>
      <c r="G155" s="91"/>
      <c r="H155" s="91"/>
    </row>
    <row r="156" spans="1:9" x14ac:dyDescent="0.2">
      <c r="A156" s="222" t="s">
        <v>129</v>
      </c>
      <c r="B156" s="223"/>
      <c r="C156" s="48">
        <f>C154+C155</f>
        <v>3682.4074515757202</v>
      </c>
      <c r="D156" s="183"/>
      <c r="E156" s="113"/>
      <c r="F156" s="113"/>
      <c r="G156" s="91"/>
      <c r="H156" s="91"/>
    </row>
    <row r="157" spans="1:9" x14ac:dyDescent="0.2">
      <c r="A157" s="246" t="s">
        <v>126</v>
      </c>
      <c r="B157" s="246"/>
      <c r="C157" s="119"/>
      <c r="D157" s="30"/>
      <c r="E157" s="113"/>
      <c r="F157" s="113"/>
      <c r="G157" s="91"/>
      <c r="H157" s="91"/>
    </row>
    <row r="158" spans="1:9" x14ac:dyDescent="0.2">
      <c r="A158" s="118"/>
      <c r="B158" s="118"/>
      <c r="C158" s="119"/>
      <c r="D158" s="30"/>
      <c r="E158" s="113"/>
      <c r="F158" s="113"/>
      <c r="G158" s="91"/>
      <c r="H158" s="91"/>
    </row>
    <row r="159" spans="1:9" x14ac:dyDescent="0.2">
      <c r="A159" s="247" t="s">
        <v>142</v>
      </c>
      <c r="B159" s="247"/>
      <c r="C159" s="247"/>
      <c r="D159" s="30"/>
      <c r="E159" s="113"/>
      <c r="F159" s="113"/>
      <c r="G159" s="91"/>
      <c r="H159" s="91"/>
    </row>
    <row r="160" spans="1:9" x14ac:dyDescent="0.2">
      <c r="A160" s="235" t="s">
        <v>127</v>
      </c>
      <c r="B160" s="235"/>
      <c r="C160" s="235"/>
      <c r="D160" s="30"/>
      <c r="E160" s="113"/>
      <c r="F160" s="113"/>
      <c r="G160" s="91"/>
      <c r="H160" s="91"/>
    </row>
    <row r="161" spans="1:8" x14ac:dyDescent="0.2">
      <c r="A161" s="249" t="s">
        <v>128</v>
      </c>
      <c r="B161" s="249"/>
      <c r="C161" s="249"/>
      <c r="D161" s="30"/>
      <c r="E161" s="113"/>
      <c r="F161" s="113"/>
      <c r="G161" s="91"/>
      <c r="H161" s="91"/>
    </row>
    <row r="162" spans="1:8" x14ac:dyDescent="0.2">
      <c r="A162" s="118"/>
      <c r="B162" s="118"/>
      <c r="C162" s="119"/>
      <c r="D162" s="30"/>
      <c r="E162" s="113"/>
      <c r="F162" s="113"/>
      <c r="G162" s="91"/>
      <c r="H162" s="91"/>
    </row>
    <row r="163" spans="1:8" ht="36" x14ac:dyDescent="0.2">
      <c r="A163" s="253" t="s">
        <v>147</v>
      </c>
      <c r="B163" s="254"/>
      <c r="C163" s="139" t="s">
        <v>148</v>
      </c>
      <c r="D163" s="139" t="s">
        <v>149</v>
      </c>
      <c r="E163" s="139" t="s">
        <v>150</v>
      </c>
      <c r="F163" s="139"/>
      <c r="G163" s="139" t="s">
        <v>151</v>
      </c>
      <c r="H163" s="139" t="s">
        <v>152</v>
      </c>
    </row>
    <row r="164" spans="1:8" x14ac:dyDescent="0.2">
      <c r="A164" s="151">
        <v>2</v>
      </c>
      <c r="B164" s="172" t="s">
        <v>153</v>
      </c>
      <c r="C164" s="129">
        <f>C156</f>
        <v>3682.4074515757202</v>
      </c>
      <c r="D164" s="130">
        <v>1</v>
      </c>
      <c r="E164" s="131">
        <f>C164*D164</f>
        <v>3682.4074515757202</v>
      </c>
      <c r="F164" s="131"/>
      <c r="G164" s="139">
        <f>C18</f>
        <v>1</v>
      </c>
      <c r="H164" s="203">
        <f>E164*G164</f>
        <v>3682.4074515757202</v>
      </c>
    </row>
    <row r="165" spans="1:8" ht="23.25" customHeight="1" x14ac:dyDescent="0.2">
      <c r="A165" s="255" t="s">
        <v>154</v>
      </c>
      <c r="B165" s="256"/>
      <c r="C165" s="257" t="s">
        <v>178</v>
      </c>
      <c r="D165" s="257"/>
      <c r="E165" s="257"/>
      <c r="F165" s="257"/>
      <c r="G165" s="257"/>
      <c r="H165" s="258"/>
    </row>
    <row r="166" spans="1:8" ht="15.75" x14ac:dyDescent="0.25">
      <c r="A166" s="118"/>
      <c r="B166" s="118"/>
      <c r="C166" s="119"/>
      <c r="D166" s="121"/>
      <c r="E166" s="113"/>
      <c r="F166" s="113"/>
      <c r="G166" s="91"/>
      <c r="H166" s="91"/>
    </row>
    <row r="167" spans="1:8" ht="15.75" x14ac:dyDescent="0.25">
      <c r="A167" s="247" t="s">
        <v>141</v>
      </c>
      <c r="B167" s="247"/>
      <c r="C167" s="247"/>
      <c r="D167" s="120"/>
      <c r="E167" s="113"/>
      <c r="F167" s="113"/>
      <c r="G167" s="91"/>
      <c r="H167" s="91"/>
    </row>
    <row r="168" spans="1:8" ht="15.75" x14ac:dyDescent="0.25">
      <c r="A168" s="235" t="s">
        <v>127</v>
      </c>
      <c r="B168" s="235"/>
      <c r="C168" s="235"/>
      <c r="D168" s="120"/>
      <c r="E168" s="113"/>
      <c r="F168" s="113"/>
      <c r="G168" s="91"/>
      <c r="H168" s="91"/>
    </row>
    <row r="169" spans="1:8" ht="15.75" x14ac:dyDescent="0.25">
      <c r="A169" s="249" t="s">
        <v>143</v>
      </c>
      <c r="B169" s="249"/>
      <c r="C169" s="249"/>
      <c r="D169" s="120"/>
      <c r="E169" s="113"/>
      <c r="F169" s="113"/>
      <c r="G169" s="91"/>
      <c r="H169" s="91"/>
    </row>
    <row r="170" spans="1:8" ht="15.75" x14ac:dyDescent="0.25">
      <c r="A170" s="122"/>
      <c r="B170" s="250" t="s">
        <v>130</v>
      </c>
      <c r="C170" s="250"/>
      <c r="D170" s="120"/>
      <c r="E170" s="113"/>
      <c r="F170" s="113"/>
      <c r="G170" s="91"/>
      <c r="H170" s="91"/>
    </row>
    <row r="171" spans="1:8" x14ac:dyDescent="0.2">
      <c r="A171" s="123"/>
      <c r="B171" s="124" t="s">
        <v>131</v>
      </c>
      <c r="C171" s="124" t="s">
        <v>28</v>
      </c>
      <c r="D171" s="30"/>
      <c r="E171" s="90"/>
      <c r="F171" s="90"/>
      <c r="G171" s="91"/>
      <c r="H171" s="91"/>
    </row>
    <row r="172" spans="1:8" x14ac:dyDescent="0.2">
      <c r="A172" s="139" t="s">
        <v>4</v>
      </c>
      <c r="B172" s="123" t="s">
        <v>132</v>
      </c>
      <c r="C172" s="125">
        <f>C156</f>
        <v>3682.4074515757202</v>
      </c>
      <c r="D172" s="90"/>
    </row>
    <row r="173" spans="1:8" x14ac:dyDescent="0.2">
      <c r="A173" s="139" t="s">
        <v>7</v>
      </c>
      <c r="B173" s="123" t="s">
        <v>133</v>
      </c>
      <c r="C173" s="126">
        <f>H164</f>
        <v>3682.4074515757202</v>
      </c>
      <c r="D173" s="90"/>
    </row>
    <row r="174" spans="1:8" ht="31.5" x14ac:dyDescent="0.2">
      <c r="A174" s="139" t="s">
        <v>9</v>
      </c>
      <c r="B174" s="128" t="s">
        <v>144</v>
      </c>
      <c r="C174" s="127">
        <f>C173*12</f>
        <v>44188.889418908642</v>
      </c>
      <c r="D174" s="90"/>
    </row>
    <row r="175" spans="1:8" ht="14.25" x14ac:dyDescent="0.2">
      <c r="A175" s="251" t="s">
        <v>145</v>
      </c>
      <c r="B175" s="251"/>
      <c r="C175" s="251"/>
    </row>
    <row r="176" spans="1:8" ht="14.25" x14ac:dyDescent="0.2">
      <c r="A176" s="252" t="s">
        <v>146</v>
      </c>
      <c r="B176" s="252"/>
      <c r="C176" s="252"/>
    </row>
    <row r="179" spans="3:4" x14ac:dyDescent="0.2">
      <c r="C179" s="115"/>
      <c r="D179" s="40"/>
    </row>
    <row r="180" spans="3:4" x14ac:dyDescent="0.2">
      <c r="C180" s="116"/>
      <c r="D180" s="40"/>
    </row>
    <row r="181" spans="3:4" x14ac:dyDescent="0.2">
      <c r="C181" s="117"/>
    </row>
  </sheetData>
  <mergeCells count="59">
    <mergeCell ref="A169:C169"/>
    <mergeCell ref="B170:C170"/>
    <mergeCell ref="A175:C175"/>
    <mergeCell ref="A176:C176"/>
    <mergeCell ref="A161:C161"/>
    <mergeCell ref="A163:B163"/>
    <mergeCell ref="A165:B165"/>
    <mergeCell ref="C165:H165"/>
    <mergeCell ref="A167:C167"/>
    <mergeCell ref="A168:C168"/>
    <mergeCell ref="A160:C160"/>
    <mergeCell ref="A131:A141"/>
    <mergeCell ref="A142:B142"/>
    <mergeCell ref="A143:C143"/>
    <mergeCell ref="A144:C144"/>
    <mergeCell ref="A146:C146"/>
    <mergeCell ref="A147:C147"/>
    <mergeCell ref="A148:C148"/>
    <mergeCell ref="A149:B149"/>
    <mergeCell ref="A156:B156"/>
    <mergeCell ref="A157:B157"/>
    <mergeCell ref="A159:C159"/>
    <mergeCell ref="A145:B145"/>
    <mergeCell ref="A125:D125"/>
    <mergeCell ref="A82:B82"/>
    <mergeCell ref="A84:B84"/>
    <mergeCell ref="A86:D86"/>
    <mergeCell ref="A90:B90"/>
    <mergeCell ref="A92:D92"/>
    <mergeCell ref="A100:B100"/>
    <mergeCell ref="A102:D102"/>
    <mergeCell ref="A110:B110"/>
    <mergeCell ref="A112:B112"/>
    <mergeCell ref="A114:D114"/>
    <mergeCell ref="A122:B122"/>
    <mergeCell ref="A79:D79"/>
    <mergeCell ref="A40:B40"/>
    <mergeCell ref="A42:C42"/>
    <mergeCell ref="A50:B50"/>
    <mergeCell ref="A52:C52"/>
    <mergeCell ref="A58:B58"/>
    <mergeCell ref="A59:C59"/>
    <mergeCell ref="A64:D64"/>
    <mergeCell ref="A65:D65"/>
    <mergeCell ref="A75:B75"/>
    <mergeCell ref="A76:D76"/>
    <mergeCell ref="A77:D77"/>
    <mergeCell ref="A29:C29"/>
    <mergeCell ref="A1:D1"/>
    <mergeCell ref="A3:D3"/>
    <mergeCell ref="A5:D5"/>
    <mergeCell ref="A7:B7"/>
    <mergeCell ref="A8:B8"/>
    <mergeCell ref="A9:B9"/>
    <mergeCell ref="A11:C11"/>
    <mergeCell ref="A20:C20"/>
    <mergeCell ref="A21:C21"/>
    <mergeCell ref="A22:C22"/>
    <mergeCell ref="A27:C27"/>
  </mergeCells>
  <pageMargins left="0.70866141732283472" right="0.11811023622047245" top="0.39370078740157483" bottom="0.39370078740157483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Nova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cp:lastPrinted>2015-04-27T20:00:06Z</cp:lastPrinted>
  <dcterms:created xsi:type="dcterms:W3CDTF">2015-02-20T16:21:26Z</dcterms:created>
  <dcterms:modified xsi:type="dcterms:W3CDTF">2015-05-08T19:01:35Z</dcterms:modified>
</cp:coreProperties>
</file>